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Mac\Dropbox\excel\production\articles\4 percent rule\"/>
    </mc:Choice>
  </mc:AlternateContent>
  <xr:revisionPtr revIDLastSave="0" documentId="13_ncr:1_{8B91F77B-912B-4395-9B10-A1E2C07D8AC8}" xr6:coauthVersionLast="47" xr6:coauthVersionMax="47" xr10:uidLastSave="{00000000-0000-0000-0000-000000000000}"/>
  <bookViews>
    <workbookView xWindow="-120" yWindow="-120" windowWidth="22680" windowHeight="13530" xr2:uid="{00000000-000D-0000-FFFF-FFFF00000000}"/>
  </bookViews>
  <sheets>
    <sheet name="Sheet1" sheetId="1" r:id="rId1"/>
    <sheet name="Sheet2" sheetId="4" r:id="rId2"/>
    <sheet name="Sheet3" sheetId="3" r:id="rId3"/>
    <sheet name="Sheet4" sheetId="5" r:id="rId4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4" i="1" l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D13" i="1"/>
  <c r="E13" i="1"/>
  <c r="F13" i="1"/>
  <c r="G13" i="1"/>
  <c r="D14" i="1"/>
  <c r="E14" i="1"/>
  <c r="F14" i="1"/>
  <c r="G14" i="1"/>
  <c r="D15" i="1"/>
  <c r="E15" i="1"/>
  <c r="F15" i="1"/>
  <c r="G15" i="1"/>
  <c r="D16" i="1"/>
  <c r="E16" i="1"/>
  <c r="F16" i="1"/>
  <c r="G16" i="1"/>
  <c r="D17" i="1"/>
  <c r="E17" i="1"/>
  <c r="F17" i="1"/>
  <c r="G17" i="1"/>
  <c r="D18" i="1"/>
  <c r="E18" i="1"/>
  <c r="F18" i="1"/>
  <c r="G18" i="1"/>
  <c r="D19" i="1"/>
  <c r="E19" i="1"/>
  <c r="F19" i="1"/>
  <c r="G19" i="1"/>
  <c r="D20" i="1"/>
  <c r="E20" i="1"/>
  <c r="F20" i="1"/>
  <c r="G20" i="1"/>
  <c r="D21" i="1"/>
  <c r="E21" i="1"/>
  <c r="F21" i="1"/>
  <c r="G21" i="1"/>
  <c r="D22" i="1"/>
  <c r="E22" i="1"/>
  <c r="F22" i="1"/>
  <c r="G22" i="1"/>
  <c r="D23" i="1"/>
  <c r="E23" i="1"/>
  <c r="F23" i="1"/>
  <c r="G23" i="1"/>
  <c r="D24" i="1"/>
  <c r="E24" i="1"/>
  <c r="F24" i="1"/>
  <c r="G24" i="1"/>
  <c r="D25" i="1"/>
  <c r="E25" i="1"/>
  <c r="F25" i="1"/>
  <c r="G25" i="1"/>
  <c r="D26" i="1"/>
  <c r="E26" i="1"/>
  <c r="F26" i="1"/>
  <c r="G26" i="1"/>
  <c r="D27" i="1"/>
  <c r="E27" i="1"/>
  <c r="F27" i="1"/>
  <c r="G27" i="1"/>
  <c r="D28" i="1"/>
  <c r="E28" i="1"/>
  <c r="F28" i="1"/>
  <c r="G28" i="1"/>
  <c r="D29" i="1"/>
  <c r="E29" i="1"/>
  <c r="F29" i="1"/>
  <c r="G29" i="1"/>
  <c r="D30" i="1"/>
  <c r="E30" i="1"/>
  <c r="F30" i="1"/>
  <c r="G30" i="1"/>
  <c r="D31" i="1"/>
  <c r="E31" i="1"/>
  <c r="F31" i="1"/>
  <c r="G31" i="1"/>
  <c r="D32" i="1"/>
  <c r="E32" i="1"/>
  <c r="F32" i="1"/>
  <c r="G32" i="1"/>
  <c r="D33" i="1"/>
  <c r="E33" i="1"/>
  <c r="F33" i="1"/>
  <c r="G33" i="1"/>
  <c r="D34" i="1"/>
  <c r="E34" i="1"/>
  <c r="F34" i="1"/>
  <c r="G34" i="1"/>
  <c r="H34" i="1"/>
  <c r="B35" i="1"/>
  <c r="B36" i="1"/>
  <c r="B37" i="1"/>
  <c r="B38" i="1"/>
  <c r="B39" i="1"/>
  <c r="D35" i="1"/>
  <c r="E35" i="1"/>
  <c r="F35" i="1"/>
  <c r="G35" i="1"/>
  <c r="D36" i="1"/>
  <c r="E36" i="1"/>
  <c r="F36" i="1"/>
  <c r="G36" i="1"/>
  <c r="D37" i="1"/>
  <c r="E37" i="1"/>
  <c r="F37" i="1"/>
  <c r="G37" i="1"/>
  <c r="D38" i="1"/>
  <c r="E38" i="1"/>
  <c r="F38" i="1"/>
  <c r="G38" i="1"/>
  <c r="D39" i="1"/>
  <c r="E39" i="1"/>
  <c r="F39" i="1"/>
  <c r="G39" i="1"/>
  <c r="H39" i="1"/>
  <c r="B40" i="1"/>
  <c r="B41" i="1"/>
  <c r="B42" i="1"/>
  <c r="D40" i="1"/>
  <c r="E40" i="1"/>
  <c r="F40" i="1"/>
  <c r="G40" i="1"/>
  <c r="D41" i="1"/>
  <c r="E41" i="1"/>
  <c r="F41" i="1"/>
  <c r="G41" i="1"/>
  <c r="D42" i="1"/>
  <c r="E42" i="1"/>
  <c r="F42" i="1"/>
  <c r="G42" i="1"/>
  <c r="H42" i="1"/>
  <c r="F8" i="1" a="1"/>
  <c r="F8" i="1"/>
  <c r="F7" i="1" a="1"/>
  <c r="F7" i="1"/>
  <c r="F6" i="1"/>
  <c r="D28" i="5"/>
  <c r="D22" i="5"/>
  <c r="B13" i="4" a="1"/>
  <c r="B13" i="4"/>
  <c r="F13" i="4" a="1"/>
  <c r="F13" i="4"/>
  <c r="B13" i="3" a="1"/>
  <c r="B13" i="3"/>
  <c r="G13" i="4" a="1"/>
  <c r="G13" i="4"/>
  <c r="F7" i="4" a="1"/>
  <c r="F7" i="4"/>
  <c r="F9" i="4"/>
  <c r="F7" i="3" a="1"/>
  <c r="F7" i="3"/>
  <c r="F9" i="3"/>
  <c r="F9" i="1"/>
  <c r="H13" i="4" a="1"/>
  <c r="F8" i="4" a="1"/>
  <c r="F8" i="4"/>
  <c r="F8" i="3" a="1"/>
  <c r="F8" i="3"/>
  <c r="D13" i="4" a="1"/>
  <c r="D13" i="4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F6" i="3"/>
  <c r="E13" i="4" a="1"/>
  <c r="E13" i="4"/>
  <c r="F6" i="4"/>
  <c r="H13" i="4"/>
  <c r="C13" i="4" a="1"/>
  <c r="C13" i="4"/>
  <c r="F5" i="4"/>
  <c r="F5" i="1"/>
  <c r="F5" i="3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5" i="1"/>
  <c r="H36" i="1"/>
  <c r="H37" i="1"/>
  <c r="H38" i="1"/>
  <c r="H40" i="1"/>
  <c r="H4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<sst xmlns="http://schemas.openxmlformats.org/spreadsheetml/2006/main" count="104" uniqueCount="42">
  <si>
    <t>Year</t>
  </si>
  <si>
    <t>Age</t>
  </si>
  <si>
    <t>Start Balance</t>
  </si>
  <si>
    <t>Withdrawal</t>
  </si>
  <si>
    <t>End Balance</t>
  </si>
  <si>
    <t>Real Value</t>
  </si>
  <si>
    <t>INPUTS</t>
  </si>
  <si>
    <t>RESULTS</t>
  </si>
  <si>
    <t>Years</t>
  </si>
  <si>
    <t>Growth</t>
  </si>
  <si>
    <t>First withdrawal</t>
  </si>
  <si>
    <t>Start balance</t>
  </si>
  <si>
    <t>Withdrawal rate</t>
  </si>
  <si>
    <t>Growth rate</t>
  </si>
  <si>
    <t>Inflation rate</t>
  </si>
  <si>
    <t>Starting age</t>
  </si>
  <si>
    <t>Total withdrawals</t>
  </si>
  <si>
    <t>Final balance</t>
  </si>
  <si>
    <t>Final real value</t>
  </si>
  <si>
    <t/>
  </si>
  <si>
    <t>4% Rule Retirement Calculator - Traditional formulas</t>
  </si>
  <si>
    <t>4% Rule Retirement Calculator - Hybrid approach</t>
  </si>
  <si>
    <t>4% Rule Retirement Calculator - Single formula</t>
  </si>
  <si>
    <t>Portfolio result</t>
  </si>
  <si>
    <t>4% Rule Retirement Calculator - Instructions</t>
  </si>
  <si>
    <t>Notes</t>
  </si>
  <si>
    <t xml:space="preserve">The only difference is the approach used to build the withdrawal schedule. </t>
  </si>
  <si>
    <t>The changes you make on one sheet will not affect the other sheets.</t>
  </si>
  <si>
    <t>Instructions</t>
  </si>
  <si>
    <t>Click through the 3 worksheets to see how the withdrawal schedule is built.</t>
  </si>
  <si>
    <t>Modify the input cells in column C to test different scenarios.</t>
  </si>
  <si>
    <t>Watch how the projection table updates automatically.</t>
  </si>
  <si>
    <t>Compare Real Value to see inflation’s impact on purchasing power.</t>
  </si>
  <si>
    <t>Pay attention to the End Balance column - does it go negative?</t>
  </si>
  <si>
    <t>Target income</t>
  </si>
  <si>
    <t>Calculating a savings goal</t>
  </si>
  <si>
    <t>Required savings</t>
  </si>
  <si>
    <t>A more general formula with a variable withdrawal rate in E29 is below:</t>
  </si>
  <si>
    <t>As shipped, all three worksheets have the same inputs outputs.</t>
  </si>
  <si>
    <t xml:space="preserve">Modify the inputs in the range C5:C10 to see how the outputs change. </t>
  </si>
  <si>
    <t>To quickly calculate savings needed for a desired income, multiply 25 (since 4% × 25 = 100%)</t>
  </si>
  <si>
    <t>Read full article here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</si>
</sst>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$&quot;#,##0.00_);[Red]\(&quot;$&quot;#,##0.00\)"/>
    <numFmt numFmtId="164" formatCode="0.0%"/>
    <numFmt numFmtId="165" formatCode="&quot;$&quot;#,##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7">
    <xf numFmtId="0" fontId="0" fillId="0" borderId="0" xfId="0"/>
    <xf numFmtId="165" fontId="0" fillId="0" borderId="0" xfId="0" applyNumberFormat="1"/>
    <xf numFmtId="8" fontId="0" fillId="0" borderId="0" xfId="0" applyNumberFormat="1"/>
    <xf numFmtId="0" fontId="2" fillId="0" borderId="0" xfId="0" applyFont="1"/>
    <xf numFmtId="0" fontId="3" fillId="0" borderId="0" xfId="0" applyFont="1"/>
    <xf numFmtId="0" fontId="0" fillId="2" borderId="1" xfId="0" applyFill="1" applyBorder="1" applyAlignment="1">
      <alignment horizontal="centerContinuous"/>
    </xf>
    <xf numFmtId="0" fontId="0" fillId="0" borderId="1" xfId="0" applyBorder="1"/>
    <xf numFmtId="165" fontId="0" fillId="0" borderId="1" xfId="0" applyNumberFormat="1" applyBorder="1"/>
    <xf numFmtId="164" fontId="0" fillId="0" borderId="1" xfId="0" applyNumberFormat="1" applyBorder="1"/>
    <xf numFmtId="0" fontId="0" fillId="3" borderId="1" xfId="0" applyFill="1" applyBorder="1" applyAlignment="1">
      <alignment horizontal="centerContinuous"/>
    </xf>
    <xf numFmtId="165" fontId="0" fillId="2" borderId="1" xfId="0" applyNumberFormat="1" applyFill="1" applyBorder="1"/>
    <xf numFmtId="0" fontId="0" fillId="0" borderId="1" xfId="0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0" borderId="1" xfId="0" quotePrefix="1" applyBorder="1" applyAlignment="1">
      <alignment horizontal="center" wrapText="1"/>
    </xf>
    <xf numFmtId="0" fontId="1" fillId="0" borderId="0" xfId="0" applyFont="1"/>
    <xf numFmtId="10" fontId="0" fillId="0" borderId="0" xfId="0" applyNumberFormat="1"/>
    <xf numFmtId="0" fontId="4" fillId="0" borderId="0" xfId="1"/>
  </cellXfs>
  <cellStyles count="2">
    <cellStyle name="Hyperlink" xfId="1" builtinId="8"/>
    <cellStyle name="Normal" xfId="0" builtinId="0" customBuiltin="1"/>
  </cellStyles>
  <dxfs count="6"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</dxf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3</xdr:row>
      <xdr:rowOff>0</xdr:rowOff>
    </xdr:from>
    <xdr:to>
      <xdr:col>12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690876C-60A8-D4C6-693E-E1DEAB73E5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924800" y="581025"/>
          <a:ext cx="1578864" cy="38404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3</xdr:row>
      <xdr:rowOff>0</xdr:rowOff>
    </xdr:from>
    <xdr:to>
      <xdr:col>12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D4D1720-6A29-4C3E-B1E7-9B19A227DE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924800" y="581025"/>
          <a:ext cx="1578864" cy="38404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3</xdr:row>
      <xdr:rowOff>0</xdr:rowOff>
    </xdr:from>
    <xdr:to>
      <xdr:col>12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187FA66-BBCA-4010-90A3-1DF2BD2BED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924800" y="581025"/>
          <a:ext cx="1578864" cy="38404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3</xdr:row>
      <xdr:rowOff>0</xdr:rowOff>
    </xdr:from>
    <xdr:to>
      <xdr:col>12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53FAF20-A8D4-B493-8AC6-B683E0D80E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38975" y="581025"/>
          <a:ext cx="1578864" cy="38404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xceljet.net/articles/modeling-the-4-percent-retirement-rule-in-exce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exceljet.net/articles/modeling-the-4-percent-retirement-rule-in-excel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hyperlink" Target="https://exceljet.net/articles/modeling-the-4-percent-retirement-rule-in-excel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hyperlink" Target="https://exceljet.net/articles/modeling-the-4-percent-retirement-rule-in-exce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2:K72"/>
  <sheetViews>
    <sheetView showGridLines="0" tabSelected="1" zoomScaleNormal="100" workbookViewId="0">
      <selection activeCell="C5" sqref="C5"/>
    </sheetView>
  </sheetViews>
  <sheetFormatPr defaultColWidth="9.140625" defaultRowHeight="15" x14ac:dyDescent="0.25"/>
  <cols>
    <col min="1" max="1" width="4.7109375" customWidth="1"/>
    <col min="2" max="2" width="15.5703125" customWidth="1"/>
    <col min="3" max="4" width="12.7109375" customWidth="1"/>
    <col min="5" max="5" width="16.7109375" customWidth="1"/>
    <col min="6" max="8" width="12.7109375" customWidth="1"/>
  </cols>
  <sheetData>
    <row r="2" spans="2:11" ht="15.75" x14ac:dyDescent="0.25">
      <c r="B2" s="3" t="s">
        <v>20</v>
      </c>
    </row>
    <row r="4" spans="2:11" x14ac:dyDescent="0.25">
      <c r="B4" s="5" t="s">
        <v>6</v>
      </c>
      <c r="C4" s="5"/>
      <c r="E4" s="9" t="s">
        <v>7</v>
      </c>
      <c r="F4" s="9"/>
    </row>
    <row r="5" spans="2:11" x14ac:dyDescent="0.25">
      <c r="B5" s="6" t="s">
        <v>11</v>
      </c>
      <c r="C5" s="7">
        <v>1000000</v>
      </c>
      <c r="E5" s="6" t="s">
        <v>10</v>
      </c>
      <c r="F5" s="7">
        <f>C5*C6</f>
        <v>40000</v>
      </c>
    </row>
    <row r="6" spans="2:11" x14ac:dyDescent="0.25">
      <c r="B6" s="6" t="s">
        <v>12</v>
      </c>
      <c r="C6" s="8">
        <v>0.04</v>
      </c>
      <c r="E6" s="6" t="s">
        <v>16</v>
      </c>
      <c r="F6" s="7">
        <f>SUM(F13:F100)</f>
        <v>1756108.1265308633</v>
      </c>
      <c r="K6" s="16" t="s">
        <v>41</v>
      </c>
    </row>
    <row r="7" spans="2:11" x14ac:dyDescent="0.25">
      <c r="B7" s="6" t="s">
        <v>13</v>
      </c>
      <c r="C7" s="8">
        <v>7.0000000000000007E-2</v>
      </c>
      <c r="E7" s="6" t="s">
        <v>17</v>
      </c>
      <c r="F7" s="7" cm="1">
        <f t="array" ref="F7">LOOKUP(2,1/(G13:G100&lt;&gt;""),G13:G100)</f>
        <v>2710310.6305907136</v>
      </c>
    </row>
    <row r="8" spans="2:11" x14ac:dyDescent="0.25">
      <c r="B8" s="6" t="s">
        <v>14</v>
      </c>
      <c r="C8" s="8">
        <v>2.5000000000000001E-2</v>
      </c>
      <c r="E8" s="6" t="s">
        <v>18</v>
      </c>
      <c r="F8" s="7" cm="1">
        <f t="array" ref="F8">LOOKUP(2,1/(H13:H100&lt;&gt;""),H13:H100)</f>
        <v>1292120.7677023471</v>
      </c>
    </row>
    <row r="9" spans="2:11" x14ac:dyDescent="0.25">
      <c r="B9" s="6" t="s">
        <v>15</v>
      </c>
      <c r="C9" s="6">
        <v>65</v>
      </c>
      <c r="E9" s="6" t="s">
        <v>23</v>
      </c>
      <c r="F9" s="11" t="str">
        <f>IF(F7&gt;0,"Survived","Depleted")</f>
        <v>Survived</v>
      </c>
    </row>
    <row r="10" spans="2:11" x14ac:dyDescent="0.25">
      <c r="B10" s="6" t="s">
        <v>8</v>
      </c>
      <c r="C10" s="6">
        <v>30</v>
      </c>
      <c r="E10" t="s">
        <v>19</v>
      </c>
      <c r="K10" t="s">
        <v>20</v>
      </c>
    </row>
    <row r="11" spans="2:11" x14ac:dyDescent="0.25">
      <c r="K11" s="16" t="s">
        <v>21</v>
      </c>
    </row>
    <row r="12" spans="2:11" x14ac:dyDescent="0.25">
      <c r="B12" s="12" t="s">
        <v>0</v>
      </c>
      <c r="C12" s="12" t="s">
        <v>1</v>
      </c>
      <c r="D12" s="10" t="s">
        <v>2</v>
      </c>
      <c r="E12" s="10" t="s">
        <v>9</v>
      </c>
      <c r="F12" s="10" t="s">
        <v>3</v>
      </c>
      <c r="G12" s="10" t="s">
        <v>4</v>
      </c>
      <c r="H12" s="10" t="s">
        <v>5</v>
      </c>
      <c r="K12" s="16" t="s">
        <v>22</v>
      </c>
    </row>
    <row r="13" spans="2:11" x14ac:dyDescent="0.25">
      <c r="B13" s="11">
        <v>1</v>
      </c>
      <c r="C13" s="11">
        <f>C9</f>
        <v>65</v>
      </c>
      <c r="D13" s="7">
        <f>C5</f>
        <v>1000000</v>
      </c>
      <c r="E13" s="7">
        <f>D13*$C$7</f>
        <v>70000</v>
      </c>
      <c r="F13" s="7">
        <f>C5*C6</f>
        <v>40000</v>
      </c>
      <c r="G13" s="7">
        <f t="shared" ref="G13:G42" si="0">D13+E13-F13</f>
        <v>1030000</v>
      </c>
      <c r="H13" s="7">
        <f>PV($C$8,B13,0,-G13)</f>
        <v>1004878.0487804879</v>
      </c>
      <c r="K13" s="16" t="s">
        <v>24</v>
      </c>
    </row>
    <row r="14" spans="2:11" x14ac:dyDescent="0.25">
      <c r="B14" s="11">
        <f>B13+1</f>
        <v>2</v>
      </c>
      <c r="C14" s="11">
        <f>C13+1</f>
        <v>66</v>
      </c>
      <c r="D14" s="7">
        <f t="shared" ref="D14:D42" si="1">G13</f>
        <v>1030000</v>
      </c>
      <c r="E14" s="7">
        <f t="shared" ref="E14:E42" si="2">D14*$C$7</f>
        <v>72100</v>
      </c>
      <c r="F14" s="7">
        <f>F13*(1+$C$8)</f>
        <v>41000</v>
      </c>
      <c r="G14" s="7">
        <f>D14+E14-F14</f>
        <v>1061100</v>
      </c>
      <c r="H14" s="7">
        <f>PV($C$8,B14,0,-G14)</f>
        <v>1009970.255800119</v>
      </c>
      <c r="I14" s="2"/>
    </row>
    <row r="15" spans="2:11" x14ac:dyDescent="0.25">
      <c r="B15" s="11">
        <f t="shared" ref="B15:B42" si="3">B14+1</f>
        <v>3</v>
      </c>
      <c r="C15" s="11">
        <f t="shared" ref="C15:C42" si="4">C14+1</f>
        <v>67</v>
      </c>
      <c r="D15" s="7">
        <f t="shared" si="1"/>
        <v>1061100</v>
      </c>
      <c r="E15" s="7">
        <f t="shared" si="2"/>
        <v>74277</v>
      </c>
      <c r="F15" s="7">
        <f t="shared" ref="F15:F42" si="5">F14*(1+$C$8)</f>
        <v>42024.999999999993</v>
      </c>
      <c r="G15" s="7">
        <f t="shared" si="0"/>
        <v>1093352</v>
      </c>
      <c r="H15" s="7">
        <f t="shared" ref="H15:H42" si="6">PV($C$8,B15,0,-G15)</f>
        <v>1015286.0231279292</v>
      </c>
    </row>
    <row r="16" spans="2:11" x14ac:dyDescent="0.25">
      <c r="B16" s="11">
        <f t="shared" si="3"/>
        <v>4</v>
      </c>
      <c r="C16" s="11">
        <f t="shared" si="4"/>
        <v>68</v>
      </c>
      <c r="D16" s="7">
        <f t="shared" si="1"/>
        <v>1093352</v>
      </c>
      <c r="E16" s="7">
        <f t="shared" si="2"/>
        <v>76534.640000000014</v>
      </c>
      <c r="F16" s="7">
        <f t="shared" si="5"/>
        <v>43075.624999999985</v>
      </c>
      <c r="G16" s="7">
        <f t="shared" si="0"/>
        <v>1126811.0150000001</v>
      </c>
      <c r="H16" s="7">
        <f t="shared" si="6"/>
        <v>1020835.1656067165</v>
      </c>
    </row>
    <row r="17" spans="2:8" x14ac:dyDescent="0.25">
      <c r="B17" s="11">
        <f t="shared" si="3"/>
        <v>5</v>
      </c>
      <c r="C17" s="11">
        <f t="shared" si="4"/>
        <v>69</v>
      </c>
      <c r="D17" s="7">
        <f t="shared" si="1"/>
        <v>1126811.0150000001</v>
      </c>
      <c r="E17" s="7">
        <f t="shared" si="2"/>
        <v>78876.77105000001</v>
      </c>
      <c r="F17" s="7">
        <f t="shared" si="5"/>
        <v>44152.515624999978</v>
      </c>
      <c r="G17" s="7">
        <f t="shared" si="0"/>
        <v>1161535.2704250002</v>
      </c>
      <c r="H17" s="7">
        <f t="shared" si="6"/>
        <v>1026627.9289748165</v>
      </c>
    </row>
    <row r="18" spans="2:8" x14ac:dyDescent="0.25">
      <c r="B18" s="11">
        <f t="shared" si="3"/>
        <v>6</v>
      </c>
      <c r="C18" s="11">
        <f t="shared" si="4"/>
        <v>70</v>
      </c>
      <c r="D18" s="7">
        <f t="shared" si="1"/>
        <v>1161535.2704250002</v>
      </c>
      <c r="E18" s="7">
        <f t="shared" si="2"/>
        <v>81307.46892975003</v>
      </c>
      <c r="F18" s="7">
        <f t="shared" si="5"/>
        <v>45256.328515624977</v>
      </c>
      <c r="G18" s="7">
        <f t="shared" si="0"/>
        <v>1197586.410839125</v>
      </c>
      <c r="H18" s="7">
        <f t="shared" si="6"/>
        <v>1032675.0087834669</v>
      </c>
    </row>
    <row r="19" spans="2:8" x14ac:dyDescent="0.25">
      <c r="B19" s="11">
        <f t="shared" si="3"/>
        <v>7</v>
      </c>
      <c r="C19" s="11">
        <f t="shared" si="4"/>
        <v>71</v>
      </c>
      <c r="D19" s="7">
        <f t="shared" si="1"/>
        <v>1197586.410839125</v>
      </c>
      <c r="E19" s="7">
        <f t="shared" si="2"/>
        <v>83831.048758738762</v>
      </c>
      <c r="F19" s="7">
        <f t="shared" si="5"/>
        <v>46387.7367285156</v>
      </c>
      <c r="G19" s="7">
        <f t="shared" si="0"/>
        <v>1235029.722869348</v>
      </c>
      <c r="H19" s="7">
        <f t="shared" si="6"/>
        <v>1038987.570144692</v>
      </c>
    </row>
    <row r="20" spans="2:8" x14ac:dyDescent="0.25">
      <c r="B20" s="11">
        <f t="shared" si="3"/>
        <v>8</v>
      </c>
      <c r="C20" s="11">
        <f t="shared" si="4"/>
        <v>72</v>
      </c>
      <c r="D20" s="7">
        <f t="shared" si="1"/>
        <v>1235029.722869348</v>
      </c>
      <c r="E20" s="7">
        <f t="shared" si="2"/>
        <v>86452.080600854373</v>
      </c>
      <c r="F20" s="7">
        <f t="shared" si="5"/>
        <v>47547.430146728482</v>
      </c>
      <c r="G20" s="7">
        <f t="shared" si="0"/>
        <v>1273934.3733234741</v>
      </c>
      <c r="H20" s="7">
        <f t="shared" si="6"/>
        <v>1045577.2683461666</v>
      </c>
    </row>
    <row r="21" spans="2:8" x14ac:dyDescent="0.25">
      <c r="B21" s="11">
        <f t="shared" si="3"/>
        <v>9</v>
      </c>
      <c r="C21" s="11">
        <f t="shared" si="4"/>
        <v>73</v>
      </c>
      <c r="D21" s="7">
        <f t="shared" si="1"/>
        <v>1273934.3733234741</v>
      </c>
      <c r="E21" s="7">
        <f t="shared" si="2"/>
        <v>89175.406132643198</v>
      </c>
      <c r="F21" s="7">
        <f t="shared" si="5"/>
        <v>48736.11590039669</v>
      </c>
      <c r="G21" s="7">
        <f t="shared" si="0"/>
        <v>1314373.6635557206</v>
      </c>
      <c r="H21" s="7">
        <f t="shared" si="6"/>
        <v>1052456.2703711204</v>
      </c>
    </row>
    <row r="22" spans="2:8" x14ac:dyDescent="0.25">
      <c r="B22" s="11">
        <f t="shared" si="3"/>
        <v>10</v>
      </c>
      <c r="C22" s="11">
        <f t="shared" si="4"/>
        <v>74</v>
      </c>
      <c r="D22" s="7">
        <f t="shared" si="1"/>
        <v>1314373.6635557206</v>
      </c>
      <c r="E22" s="7">
        <f t="shared" si="2"/>
        <v>92006.156448900452</v>
      </c>
      <c r="F22" s="7">
        <f t="shared" si="5"/>
        <v>49954.518797906603</v>
      </c>
      <c r="G22" s="7">
        <f t="shared" si="0"/>
        <v>1356425.3012067145</v>
      </c>
      <c r="H22" s="7">
        <f t="shared" si="6"/>
        <v>1059637.2773630233</v>
      </c>
    </row>
    <row r="23" spans="2:8" x14ac:dyDescent="0.25">
      <c r="B23" s="11">
        <f t="shared" si="3"/>
        <v>11</v>
      </c>
      <c r="C23" s="11">
        <f t="shared" si="4"/>
        <v>75</v>
      </c>
      <c r="D23" s="7">
        <f t="shared" si="1"/>
        <v>1356425.3012067145</v>
      </c>
      <c r="E23" s="7">
        <f t="shared" si="2"/>
        <v>94949.77108447002</v>
      </c>
      <c r="F23" s="7">
        <f t="shared" si="5"/>
        <v>51203.381767854262</v>
      </c>
      <c r="G23" s="7">
        <f t="shared" si="0"/>
        <v>1400171.6905233301</v>
      </c>
      <c r="H23" s="7">
        <f t="shared" si="6"/>
        <v>1067133.5480765218</v>
      </c>
    </row>
    <row r="24" spans="2:8" x14ac:dyDescent="0.25">
      <c r="B24" s="11">
        <f t="shared" si="3"/>
        <v>12</v>
      </c>
      <c r="C24" s="11">
        <f t="shared" si="4"/>
        <v>76</v>
      </c>
      <c r="D24" s="7">
        <f t="shared" si="1"/>
        <v>1400171.6905233301</v>
      </c>
      <c r="E24" s="7">
        <f t="shared" si="2"/>
        <v>98012.018336633118</v>
      </c>
      <c r="F24" s="7">
        <f t="shared" si="5"/>
        <v>52483.466312050616</v>
      </c>
      <c r="G24" s="7">
        <f t="shared" si="0"/>
        <v>1445700.2425479128</v>
      </c>
      <c r="H24" s="7">
        <f t="shared" si="6"/>
        <v>1074958.9233579303</v>
      </c>
    </row>
    <row r="25" spans="2:8" x14ac:dyDescent="0.25">
      <c r="B25" s="11">
        <f t="shared" si="3"/>
        <v>13</v>
      </c>
      <c r="C25" s="11">
        <f t="shared" si="4"/>
        <v>77</v>
      </c>
      <c r="D25" s="7">
        <f t="shared" si="1"/>
        <v>1445700.2425479128</v>
      </c>
      <c r="E25" s="7">
        <f t="shared" si="2"/>
        <v>101199.0169783539</v>
      </c>
      <c r="F25" s="7">
        <f t="shared" si="5"/>
        <v>53795.552969851873</v>
      </c>
      <c r="G25" s="7">
        <f t="shared" si="0"/>
        <v>1493103.706556415</v>
      </c>
      <c r="H25" s="7">
        <f t="shared" si="6"/>
        <v>1083127.8517004738</v>
      </c>
    </row>
    <row r="26" spans="2:8" x14ac:dyDescent="0.25">
      <c r="B26" s="11">
        <f t="shared" si="3"/>
        <v>14</v>
      </c>
      <c r="C26" s="11">
        <f t="shared" si="4"/>
        <v>78</v>
      </c>
      <c r="D26" s="7">
        <f t="shared" si="1"/>
        <v>1493103.706556415</v>
      </c>
      <c r="E26" s="7">
        <f t="shared" si="2"/>
        <v>104517.25945894906</v>
      </c>
      <c r="F26" s="7">
        <f t="shared" si="5"/>
        <v>55140.441794098166</v>
      </c>
      <c r="G26" s="7">
        <f t="shared" si="0"/>
        <v>1542480.5242212659</v>
      </c>
      <c r="H26" s="7">
        <f t="shared" si="6"/>
        <v>1091655.4159214704</v>
      </c>
    </row>
    <row r="27" spans="2:8" x14ac:dyDescent="0.25">
      <c r="B27" s="11">
        <f t="shared" si="3"/>
        <v>15</v>
      </c>
      <c r="C27" s="11">
        <f t="shared" si="4"/>
        <v>79</v>
      </c>
      <c r="D27" s="7">
        <f t="shared" si="1"/>
        <v>1542480.5242212659</v>
      </c>
      <c r="E27" s="7">
        <f t="shared" si="2"/>
        <v>107973.63669548862</v>
      </c>
      <c r="F27" s="7">
        <f t="shared" si="5"/>
        <v>56518.952838950616</v>
      </c>
      <c r="G27" s="7">
        <f t="shared" si="0"/>
        <v>1593935.208077804</v>
      </c>
      <c r="H27" s="7">
        <f t="shared" si="6"/>
        <v>1100557.3610107056</v>
      </c>
    </row>
    <row r="28" spans="2:8" x14ac:dyDescent="0.25">
      <c r="B28" s="11">
        <f t="shared" si="3"/>
        <v>16</v>
      </c>
      <c r="C28" s="11">
        <f t="shared" si="4"/>
        <v>80</v>
      </c>
      <c r="D28" s="7">
        <f t="shared" si="1"/>
        <v>1593935.208077804</v>
      </c>
      <c r="E28" s="7">
        <f t="shared" si="2"/>
        <v>111575.46456544628</v>
      </c>
      <c r="F28" s="7">
        <f t="shared" si="5"/>
        <v>57931.926659924378</v>
      </c>
      <c r="G28" s="7">
        <f t="shared" si="0"/>
        <v>1647578.7459833259</v>
      </c>
      <c r="H28" s="7">
        <f t="shared" si="6"/>
        <v>1109850.1232014196</v>
      </c>
    </row>
    <row r="29" spans="2:8" x14ac:dyDescent="0.25">
      <c r="B29" s="11">
        <f t="shared" si="3"/>
        <v>17</v>
      </c>
      <c r="C29" s="11">
        <f t="shared" si="4"/>
        <v>81</v>
      </c>
      <c r="D29" s="7">
        <f t="shared" si="1"/>
        <v>1647578.7459833259</v>
      </c>
      <c r="E29" s="7">
        <f t="shared" si="2"/>
        <v>115330.51221883282</v>
      </c>
      <c r="F29" s="7">
        <f t="shared" si="5"/>
        <v>59380.224826422484</v>
      </c>
      <c r="G29" s="7">
        <f t="shared" si="0"/>
        <v>1703529.0333757361</v>
      </c>
      <c r="H29" s="7">
        <f t="shared" si="6"/>
        <v>1119550.8603175797</v>
      </c>
    </row>
    <row r="30" spans="2:8" x14ac:dyDescent="0.25">
      <c r="B30" s="11">
        <f t="shared" si="3"/>
        <v>18</v>
      </c>
      <c r="C30" s="11">
        <f t="shared" si="4"/>
        <v>82</v>
      </c>
      <c r="D30" s="7">
        <f t="shared" si="1"/>
        <v>1703529.0333757361</v>
      </c>
      <c r="E30" s="7">
        <f t="shared" si="2"/>
        <v>119247.03233630153</v>
      </c>
      <c r="F30" s="7">
        <f t="shared" si="5"/>
        <v>60864.730447083042</v>
      </c>
      <c r="G30" s="7">
        <f t="shared" si="0"/>
        <v>1761911.3352649547</v>
      </c>
      <c r="H30" s="7">
        <f t="shared" si="6"/>
        <v>1129677.4834534733</v>
      </c>
    </row>
    <row r="31" spans="2:8" x14ac:dyDescent="0.25">
      <c r="B31" s="11">
        <f t="shared" si="3"/>
        <v>19</v>
      </c>
      <c r="C31" s="11">
        <f t="shared" si="4"/>
        <v>83</v>
      </c>
      <c r="D31" s="7">
        <f t="shared" si="1"/>
        <v>1761911.3352649547</v>
      </c>
      <c r="E31" s="7">
        <f t="shared" si="2"/>
        <v>123333.79346854684</v>
      </c>
      <c r="F31" s="7">
        <f t="shared" si="5"/>
        <v>62386.348708260113</v>
      </c>
      <c r="G31" s="7">
        <f t="shared" si="0"/>
        <v>1822858.7800252414</v>
      </c>
      <c r="H31" s="7">
        <f t="shared" si="6"/>
        <v>1140248.6900441137</v>
      </c>
    </row>
    <row r="32" spans="2:8" x14ac:dyDescent="0.25">
      <c r="B32" s="11">
        <f t="shared" si="3"/>
        <v>20</v>
      </c>
      <c r="C32" s="11">
        <f t="shared" si="4"/>
        <v>84</v>
      </c>
      <c r="D32" s="7">
        <f t="shared" si="1"/>
        <v>1822858.7800252414</v>
      </c>
      <c r="E32" s="7">
        <f t="shared" si="2"/>
        <v>127600.11460176691</v>
      </c>
      <c r="F32" s="7">
        <f t="shared" si="5"/>
        <v>63946.007425966607</v>
      </c>
      <c r="G32" s="7">
        <f t="shared" si="0"/>
        <v>1886512.8872010417</v>
      </c>
      <c r="H32" s="7">
        <f t="shared" si="6"/>
        <v>1151283.9983875139</v>
      </c>
    </row>
    <row r="33" spans="2:8" x14ac:dyDescent="0.25">
      <c r="B33" s="11">
        <f t="shared" si="3"/>
        <v>21</v>
      </c>
      <c r="C33" s="11">
        <f t="shared" si="4"/>
        <v>85</v>
      </c>
      <c r="D33" s="7">
        <f t="shared" si="1"/>
        <v>1886512.8872010417</v>
      </c>
      <c r="E33" s="7">
        <f t="shared" si="2"/>
        <v>132055.90210407294</v>
      </c>
      <c r="F33" s="7">
        <f t="shared" si="5"/>
        <v>65544.657611615767</v>
      </c>
      <c r="G33" s="7">
        <f t="shared" si="0"/>
        <v>1953024.1316934989</v>
      </c>
      <c r="H33" s="7">
        <f t="shared" si="6"/>
        <v>1162803.7836825759</v>
      </c>
    </row>
    <row r="34" spans="2:8" x14ac:dyDescent="0.25">
      <c r="B34" s="11">
        <f t="shared" si="3"/>
        <v>22</v>
      </c>
      <c r="C34" s="11">
        <f t="shared" si="4"/>
        <v>86</v>
      </c>
      <c r="D34" s="7">
        <f t="shared" si="1"/>
        <v>1953024.1316934989</v>
      </c>
      <c r="E34" s="7">
        <f t="shared" si="2"/>
        <v>136711.68921854493</v>
      </c>
      <c r="F34" s="7">
        <f t="shared" si="5"/>
        <v>67183.274051906148</v>
      </c>
      <c r="G34" s="7">
        <f t="shared" si="0"/>
        <v>2022552.5468601377</v>
      </c>
      <c r="H34" s="7">
        <f t="shared" si="6"/>
        <v>1174829.3156491281</v>
      </c>
    </row>
    <row r="35" spans="2:8" x14ac:dyDescent="0.25">
      <c r="B35" s="11">
        <f t="shared" si="3"/>
        <v>23</v>
      </c>
      <c r="C35" s="11">
        <f t="shared" si="4"/>
        <v>87</v>
      </c>
      <c r="D35" s="7">
        <f t="shared" si="1"/>
        <v>2022552.5468601377</v>
      </c>
      <c r="E35" s="7">
        <f t="shared" si="2"/>
        <v>141578.67828020966</v>
      </c>
      <c r="F35" s="7">
        <f t="shared" si="5"/>
        <v>68862.855903203803</v>
      </c>
      <c r="G35" s="7">
        <f t="shared" si="0"/>
        <v>2095268.3692371433</v>
      </c>
      <c r="H35" s="7">
        <f t="shared" si="6"/>
        <v>1187382.7977995775</v>
      </c>
    </row>
    <row r="36" spans="2:8" x14ac:dyDescent="0.25">
      <c r="B36" s="11">
        <f t="shared" si="3"/>
        <v>24</v>
      </c>
      <c r="C36" s="11">
        <f t="shared" si="4"/>
        <v>88</v>
      </c>
      <c r="D36" s="7">
        <f t="shared" si="1"/>
        <v>2095268.3692371433</v>
      </c>
      <c r="E36" s="7">
        <f t="shared" si="2"/>
        <v>146668.78584660005</v>
      </c>
      <c r="F36" s="7">
        <f t="shared" si="5"/>
        <v>70584.427300783893</v>
      </c>
      <c r="G36" s="7">
        <f t="shared" si="0"/>
        <v>2171352.7277829596</v>
      </c>
      <c r="H36" s="7">
        <f t="shared" si="6"/>
        <v>1200487.4084346809</v>
      </c>
    </row>
    <row r="37" spans="2:8" x14ac:dyDescent="0.25">
      <c r="B37" s="11">
        <f t="shared" si="3"/>
        <v>25</v>
      </c>
      <c r="C37" s="11">
        <f t="shared" si="4"/>
        <v>89</v>
      </c>
      <c r="D37" s="7">
        <f t="shared" si="1"/>
        <v>2171352.7277829596</v>
      </c>
      <c r="E37" s="7">
        <f t="shared" si="2"/>
        <v>151994.6909448072</v>
      </c>
      <c r="F37" s="7">
        <f t="shared" si="5"/>
        <v>72349.037983303482</v>
      </c>
      <c r="G37" s="7">
        <f t="shared" si="0"/>
        <v>2250998.3807444633</v>
      </c>
      <c r="H37" s="7">
        <f t="shared" si="6"/>
        <v>1214167.3434391306</v>
      </c>
    </row>
    <row r="38" spans="2:8" x14ac:dyDescent="0.25">
      <c r="B38" s="11">
        <f t="shared" si="3"/>
        <v>26</v>
      </c>
      <c r="C38" s="11">
        <f t="shared" si="4"/>
        <v>90</v>
      </c>
      <c r="D38" s="7">
        <f t="shared" si="1"/>
        <v>2250998.3807444633</v>
      </c>
      <c r="E38" s="7">
        <f t="shared" si="2"/>
        <v>157569.88665211244</v>
      </c>
      <c r="F38" s="7">
        <f t="shared" si="5"/>
        <v>74157.763932886068</v>
      </c>
      <c r="G38" s="7">
        <f t="shared" si="0"/>
        <v>2334410.5034636897</v>
      </c>
      <c r="H38" s="7">
        <f t="shared" si="6"/>
        <v>1228447.8609559706</v>
      </c>
    </row>
    <row r="39" spans="2:8" x14ac:dyDescent="0.25">
      <c r="B39" s="11">
        <f t="shared" si="3"/>
        <v>27</v>
      </c>
      <c r="C39" s="11">
        <f t="shared" si="4"/>
        <v>91</v>
      </c>
      <c r="D39" s="7">
        <f t="shared" si="1"/>
        <v>2334410.5034636897</v>
      </c>
      <c r="E39" s="7">
        <f t="shared" si="2"/>
        <v>163408.73524245829</v>
      </c>
      <c r="F39" s="7">
        <f t="shared" si="5"/>
        <v>76011.708031208211</v>
      </c>
      <c r="G39" s="7">
        <f t="shared" si="0"/>
        <v>2421807.53067494</v>
      </c>
      <c r="H39" s="7">
        <f t="shared" si="6"/>
        <v>1243355.3280223305</v>
      </c>
    </row>
    <row r="40" spans="2:8" x14ac:dyDescent="0.25">
      <c r="B40" s="11">
        <f t="shared" si="3"/>
        <v>28</v>
      </c>
      <c r="C40" s="11">
        <f t="shared" si="4"/>
        <v>92</v>
      </c>
      <c r="D40" s="7">
        <f t="shared" si="1"/>
        <v>2421807.53067494</v>
      </c>
      <c r="E40" s="7">
        <f t="shared" si="2"/>
        <v>169526.52714724583</v>
      </c>
      <c r="F40" s="7">
        <f t="shared" si="5"/>
        <v>77912.000731988403</v>
      </c>
      <c r="G40" s="7">
        <f t="shared" si="0"/>
        <v>2513422.0570901972</v>
      </c>
      <c r="H40" s="7">
        <f t="shared" si="6"/>
        <v>1258917.2692525792</v>
      </c>
    </row>
    <row r="41" spans="2:8" x14ac:dyDescent="0.25">
      <c r="B41" s="11">
        <f t="shared" si="3"/>
        <v>29</v>
      </c>
      <c r="C41" s="11">
        <f t="shared" si="4"/>
        <v>93</v>
      </c>
      <c r="D41" s="7">
        <f t="shared" si="1"/>
        <v>2513422.0570901972</v>
      </c>
      <c r="E41" s="7">
        <f t="shared" si="2"/>
        <v>175939.54399631382</v>
      </c>
      <c r="F41" s="7">
        <f t="shared" si="5"/>
        <v>79859.800750288108</v>
      </c>
      <c r="G41" s="7">
        <f t="shared" si="0"/>
        <v>2609501.8003362231</v>
      </c>
      <c r="H41" s="7">
        <f t="shared" si="6"/>
        <v>1275162.41765879</v>
      </c>
    </row>
    <row r="42" spans="2:8" x14ac:dyDescent="0.25">
      <c r="B42" s="11">
        <f t="shared" si="3"/>
        <v>30</v>
      </c>
      <c r="C42" s="11">
        <f t="shared" si="4"/>
        <v>94</v>
      </c>
      <c r="D42" s="7">
        <f t="shared" si="1"/>
        <v>2609501.8003362231</v>
      </c>
      <c r="E42" s="7">
        <f t="shared" si="2"/>
        <v>182665.12602353565</v>
      </c>
      <c r="F42" s="7">
        <f t="shared" si="5"/>
        <v>81856.295769045304</v>
      </c>
      <c r="G42" s="7">
        <f t="shared" si="0"/>
        <v>2710310.6305907136</v>
      </c>
      <c r="H42" s="7">
        <f t="shared" si="6"/>
        <v>1292120.7677023471</v>
      </c>
    </row>
    <row r="43" spans="2:8" x14ac:dyDescent="0.25">
      <c r="B43" s="11"/>
      <c r="C43" s="11"/>
      <c r="D43" s="7"/>
      <c r="E43" s="7"/>
      <c r="F43" s="7"/>
      <c r="G43" s="7"/>
      <c r="H43" s="7"/>
    </row>
    <row r="44" spans="2:8" x14ac:dyDescent="0.25">
      <c r="B44" s="11"/>
      <c r="C44" s="11"/>
      <c r="D44" s="7"/>
      <c r="E44" s="7"/>
      <c r="F44" s="7"/>
      <c r="G44" s="7"/>
      <c r="H44" s="7"/>
    </row>
    <row r="45" spans="2:8" x14ac:dyDescent="0.25">
      <c r="B45" s="11"/>
      <c r="C45" s="11"/>
      <c r="D45" s="7"/>
      <c r="E45" s="7"/>
      <c r="F45" s="7"/>
      <c r="G45" s="7"/>
      <c r="H45" s="7"/>
    </row>
    <row r="46" spans="2:8" x14ac:dyDescent="0.25">
      <c r="B46" s="11"/>
      <c r="C46" s="11"/>
      <c r="D46" s="7"/>
      <c r="E46" s="7"/>
      <c r="F46" s="7"/>
      <c r="G46" s="7"/>
      <c r="H46" s="7"/>
    </row>
    <row r="47" spans="2:8" x14ac:dyDescent="0.25">
      <c r="B47" s="11"/>
      <c r="C47" s="11"/>
      <c r="D47" s="7"/>
      <c r="E47" s="7"/>
      <c r="F47" s="7"/>
      <c r="G47" s="7"/>
      <c r="H47" s="7"/>
    </row>
    <row r="48" spans="2:8" x14ac:dyDescent="0.25">
      <c r="B48" s="11"/>
      <c r="C48" s="11"/>
      <c r="D48" s="7"/>
      <c r="E48" s="7"/>
      <c r="F48" s="7"/>
      <c r="G48" s="7"/>
      <c r="H48" s="7"/>
    </row>
    <row r="49" spans="2:8" x14ac:dyDescent="0.25">
      <c r="B49" s="11"/>
      <c r="C49" s="11"/>
      <c r="D49" s="7"/>
      <c r="E49" s="7"/>
      <c r="F49" s="7"/>
      <c r="G49" s="7"/>
      <c r="H49" s="7"/>
    </row>
    <row r="50" spans="2:8" x14ac:dyDescent="0.25">
      <c r="B50" s="11"/>
      <c r="C50" s="11"/>
      <c r="D50" s="7"/>
      <c r="E50" s="7"/>
      <c r="F50" s="7"/>
      <c r="G50" s="7"/>
      <c r="H50" s="7"/>
    </row>
    <row r="51" spans="2:8" x14ac:dyDescent="0.25">
      <c r="B51" s="11"/>
      <c r="C51" s="11"/>
      <c r="D51" s="7"/>
      <c r="E51" s="7"/>
      <c r="F51" s="7"/>
      <c r="G51" s="7"/>
      <c r="H51" s="7"/>
    </row>
    <row r="52" spans="2:8" x14ac:dyDescent="0.25">
      <c r="B52" s="11"/>
      <c r="C52" s="11"/>
      <c r="D52" s="7"/>
      <c r="E52" s="7"/>
      <c r="F52" s="7"/>
      <c r="G52" s="7"/>
      <c r="H52" s="7"/>
    </row>
    <row r="53" spans="2:8" x14ac:dyDescent="0.25">
      <c r="B53" s="11"/>
      <c r="C53" s="11"/>
      <c r="D53" s="7"/>
      <c r="E53" s="7"/>
      <c r="F53" s="7"/>
      <c r="G53" s="7"/>
      <c r="H53" s="7"/>
    </row>
    <row r="54" spans="2:8" x14ac:dyDescent="0.25">
      <c r="B54" s="11"/>
      <c r="C54" s="11"/>
      <c r="D54" s="7"/>
      <c r="E54" s="7"/>
      <c r="F54" s="7"/>
      <c r="G54" s="7"/>
      <c r="H54" s="7"/>
    </row>
    <row r="55" spans="2:8" x14ac:dyDescent="0.25">
      <c r="B55" s="11"/>
      <c r="C55" s="11"/>
      <c r="D55" s="7"/>
      <c r="E55" s="7"/>
      <c r="F55" s="7"/>
      <c r="G55" s="7"/>
      <c r="H55" s="7"/>
    </row>
    <row r="56" spans="2:8" x14ac:dyDescent="0.25">
      <c r="B56" s="11"/>
      <c r="C56" s="11"/>
      <c r="D56" s="7"/>
      <c r="E56" s="7"/>
      <c r="F56" s="7"/>
      <c r="G56" s="7"/>
      <c r="H56" s="7"/>
    </row>
    <row r="57" spans="2:8" x14ac:dyDescent="0.25">
      <c r="B57" s="11"/>
      <c r="C57" s="11"/>
      <c r="D57" s="7"/>
      <c r="E57" s="7"/>
      <c r="F57" s="7"/>
      <c r="G57" s="7"/>
      <c r="H57" s="7"/>
    </row>
    <row r="58" spans="2:8" x14ac:dyDescent="0.25">
      <c r="B58" s="11"/>
      <c r="C58" s="11"/>
      <c r="D58" s="7"/>
      <c r="E58" s="7"/>
      <c r="F58" s="7"/>
      <c r="G58" s="7"/>
      <c r="H58" s="7"/>
    </row>
    <row r="59" spans="2:8" x14ac:dyDescent="0.25">
      <c r="B59" s="11"/>
      <c r="C59" s="11"/>
      <c r="D59" s="7"/>
      <c r="E59" s="7"/>
      <c r="F59" s="7"/>
      <c r="G59" s="7"/>
      <c r="H59" s="7"/>
    </row>
    <row r="60" spans="2:8" x14ac:dyDescent="0.25">
      <c r="B60" s="11"/>
      <c r="C60" s="11"/>
      <c r="D60" s="7"/>
      <c r="E60" s="7"/>
      <c r="F60" s="7"/>
      <c r="G60" s="7"/>
      <c r="H60" s="7"/>
    </row>
    <row r="61" spans="2:8" x14ac:dyDescent="0.25">
      <c r="B61" s="11"/>
      <c r="C61" s="11"/>
      <c r="D61" s="7"/>
      <c r="E61" s="7"/>
      <c r="F61" s="7"/>
      <c r="G61" s="7"/>
      <c r="H61" s="7"/>
    </row>
    <row r="62" spans="2:8" x14ac:dyDescent="0.25">
      <c r="B62" s="11"/>
      <c r="C62" s="11"/>
      <c r="D62" s="7"/>
      <c r="E62" s="7"/>
      <c r="F62" s="7"/>
      <c r="G62" s="7"/>
      <c r="H62" s="7"/>
    </row>
    <row r="63" spans="2:8" x14ac:dyDescent="0.25">
      <c r="B63" s="11"/>
      <c r="C63" s="11"/>
      <c r="D63" s="7"/>
      <c r="E63" s="7"/>
      <c r="F63" s="7"/>
      <c r="G63" s="7"/>
      <c r="H63" s="7"/>
    </row>
    <row r="64" spans="2:8" x14ac:dyDescent="0.25">
      <c r="B64" s="11"/>
      <c r="C64" s="11"/>
      <c r="D64" s="7"/>
      <c r="E64" s="7"/>
      <c r="F64" s="7"/>
      <c r="G64" s="7"/>
      <c r="H64" s="7"/>
    </row>
    <row r="65" spans="2:8" x14ac:dyDescent="0.25">
      <c r="B65" s="11"/>
      <c r="C65" s="11"/>
      <c r="D65" s="7"/>
      <c r="E65" s="7"/>
      <c r="F65" s="7"/>
      <c r="G65" s="7"/>
      <c r="H65" s="7"/>
    </row>
    <row r="66" spans="2:8" x14ac:dyDescent="0.25">
      <c r="B66" s="11"/>
      <c r="C66" s="11"/>
      <c r="D66" s="7"/>
      <c r="E66" s="7"/>
      <c r="F66" s="7"/>
      <c r="G66" s="7"/>
      <c r="H66" s="7"/>
    </row>
    <row r="67" spans="2:8" x14ac:dyDescent="0.25">
      <c r="B67" s="11"/>
      <c r="C67" s="11"/>
      <c r="D67" s="7"/>
      <c r="E67" s="7"/>
      <c r="F67" s="7"/>
      <c r="G67" s="7"/>
      <c r="H67" s="7"/>
    </row>
    <row r="68" spans="2:8" x14ac:dyDescent="0.25">
      <c r="B68" s="11"/>
      <c r="C68" s="11"/>
      <c r="D68" s="7"/>
      <c r="E68" s="7"/>
      <c r="F68" s="7"/>
      <c r="G68" s="7"/>
      <c r="H68" s="7"/>
    </row>
    <row r="69" spans="2:8" x14ac:dyDescent="0.25">
      <c r="B69" s="11"/>
      <c r="C69" s="11"/>
      <c r="D69" s="7"/>
      <c r="E69" s="7"/>
      <c r="F69" s="7"/>
      <c r="G69" s="7"/>
      <c r="H69" s="7"/>
    </row>
    <row r="70" spans="2:8" x14ac:dyDescent="0.25">
      <c r="B70" s="11"/>
      <c r="C70" s="11"/>
      <c r="D70" s="7"/>
      <c r="E70" s="7"/>
      <c r="F70" s="7"/>
      <c r="G70" s="7"/>
      <c r="H70" s="7"/>
    </row>
    <row r="71" spans="2:8" x14ac:dyDescent="0.25">
      <c r="B71" s="11"/>
      <c r="C71" s="11"/>
      <c r="D71" s="7"/>
      <c r="E71" s="7"/>
      <c r="F71" s="7"/>
      <c r="G71" s="7"/>
      <c r="H71" s="7"/>
    </row>
    <row r="72" spans="2:8" x14ac:dyDescent="0.25">
      <c r="B72" s="11"/>
      <c r="C72" s="11"/>
      <c r="D72" s="7"/>
      <c r="E72" s="7"/>
      <c r="F72" s="7"/>
      <c r="G72" s="7"/>
      <c r="H72" s="7"/>
    </row>
  </sheetData>
  <conditionalFormatting sqref="F9">
    <cfRule type="expression" dxfId="5" priority="1">
      <formula>F8&gt;0</formula>
    </cfRule>
    <cfRule type="expression" dxfId="4" priority="2">
      <formula>F8&lt;=0</formula>
    </cfRule>
  </conditionalFormatting>
  <hyperlinks>
    <hyperlink ref="K6" r:id="rId1" xr:uid="{C92A992B-4EC1-44E9-AF58-44D36A6C0DBB}"/>
    <hyperlink ref="K11" location="'Sheet2'!$C$5" display="4% Rule Retirement Calculator - Hybrid approach" xr:uid="{A5318650-813A-4D57-B5FD-F175539874DA}"/>
    <hyperlink ref="K12" location="'Sheet3'!$C$5" display="4% Rule Retirement Calculator - Single formula" xr:uid="{91DF0E96-3CD0-4FAC-B4F0-89B9FC8FDD6E}"/>
    <hyperlink ref="K13" location="'Sheet4'!$C$5" display="4% Rule Retirement Calculator - Instructions" xr:uid="{FE8A9F04-2393-4F22-AB22-479C93BF93B1}"/>
  </hyperlinks>
  <pageMargins left="0.7" right="0.7" top="0.75" bottom="0.75" header="0.3" footer="0.3"/>
  <pageSetup paperSize="9" orientation="portrait" r:id="rId2"/>
  <ignoredErrors>
    <ignoredError sqref="B3:H3 C4:D4 B78:C78 E74:H78 H4:H6 F12:H12 D12 C5:C8 B11:C11 E11:H11 D73:H73 D13 C2:H2 D15:D42 D14 F13:G13 G15:G42" numberStoredAsText="1"/>
  </ignoredErrors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1728A1-8DD6-9048-B2B8-0394FB965521}">
  <sheetPr codeName="Sheet2"/>
  <dimension ref="B2:K72"/>
  <sheetViews>
    <sheetView showGridLines="0" workbookViewId="0">
      <selection activeCell="C5" sqref="C5"/>
    </sheetView>
  </sheetViews>
  <sheetFormatPr defaultColWidth="9.140625" defaultRowHeight="15" x14ac:dyDescent="0.25"/>
  <cols>
    <col min="1" max="1" width="4.7109375" customWidth="1"/>
    <col min="2" max="2" width="15.5703125" customWidth="1"/>
    <col min="3" max="4" width="12.7109375" customWidth="1"/>
    <col min="5" max="5" width="16.7109375" customWidth="1"/>
    <col min="6" max="8" width="12.7109375" customWidth="1"/>
  </cols>
  <sheetData>
    <row r="2" spans="2:11" ht="15.75" x14ac:dyDescent="0.25">
      <c r="B2" s="4" t="s">
        <v>21</v>
      </c>
    </row>
    <row r="4" spans="2:11" x14ac:dyDescent="0.25">
      <c r="B4" s="5" t="s">
        <v>6</v>
      </c>
      <c r="C4" s="5"/>
      <c r="E4" s="9" t="s">
        <v>7</v>
      </c>
      <c r="F4" s="9"/>
    </row>
    <row r="5" spans="2:11" x14ac:dyDescent="0.25">
      <c r="B5" s="6" t="s">
        <v>11</v>
      </c>
      <c r="C5" s="7">
        <v>1000000</v>
      </c>
      <c r="E5" s="6" t="s">
        <v>10</v>
      </c>
      <c r="F5" s="7">
        <f>C5*C6</f>
        <v>40000</v>
      </c>
    </row>
    <row r="6" spans="2:11" x14ac:dyDescent="0.25">
      <c r="B6" s="6" t="s">
        <v>12</v>
      </c>
      <c r="C6" s="8">
        <v>0.04</v>
      </c>
      <c r="E6" s="6" t="s">
        <v>16</v>
      </c>
      <c r="F6" s="7">
        <f>SUM(_xlfn.ANCHORARRAY(F13))</f>
        <v>1756108.126530865</v>
      </c>
      <c r="K6" s="16" t="s">
        <v>41</v>
      </c>
    </row>
    <row r="7" spans="2:11" x14ac:dyDescent="0.25">
      <c r="B7" s="6" t="s">
        <v>13</v>
      </c>
      <c r="C7" s="8">
        <v>7.0000000000000007E-2</v>
      </c>
      <c r="E7" s="6" t="s">
        <v>17</v>
      </c>
      <c r="F7" s="7" cm="1">
        <f t="array" ref="F7">_xlfn.TAKE(_xlfn.ANCHORARRAY(G13),-1)</f>
        <v>2710310.6305907178</v>
      </c>
    </row>
    <row r="8" spans="2:11" x14ac:dyDescent="0.25">
      <c r="B8" s="6" t="s">
        <v>14</v>
      </c>
      <c r="C8" s="8">
        <v>2.5000000000000001E-2</v>
      </c>
      <c r="E8" s="6" t="s">
        <v>18</v>
      </c>
      <c r="F8" s="7" cm="1">
        <f t="array" ref="F8">_xlfn.TAKE(_xlfn.ANCHORARRAY(H13),-1)</f>
        <v>1292120.767702349</v>
      </c>
    </row>
    <row r="9" spans="2:11" x14ac:dyDescent="0.25">
      <c r="B9" s="6" t="s">
        <v>15</v>
      </c>
      <c r="C9" s="6">
        <v>65</v>
      </c>
      <c r="E9" s="6" t="s">
        <v>23</v>
      </c>
      <c r="F9" s="11" t="str">
        <f>IF(F7&gt;0,"Survived","Depleted")</f>
        <v>Survived</v>
      </c>
    </row>
    <row r="10" spans="2:11" x14ac:dyDescent="0.25">
      <c r="B10" s="6" t="s">
        <v>8</v>
      </c>
      <c r="C10" s="6">
        <v>30</v>
      </c>
      <c r="K10" s="16" t="s">
        <v>20</v>
      </c>
    </row>
    <row r="11" spans="2:11" x14ac:dyDescent="0.25">
      <c r="K11" t="s">
        <v>21</v>
      </c>
    </row>
    <row r="12" spans="2:11" x14ac:dyDescent="0.25">
      <c r="B12" s="12" t="s">
        <v>0</v>
      </c>
      <c r="C12" s="12" t="s">
        <v>1</v>
      </c>
      <c r="D12" s="10" t="s">
        <v>2</v>
      </c>
      <c r="E12" s="10" t="s">
        <v>9</v>
      </c>
      <c r="F12" s="10" t="s">
        <v>3</v>
      </c>
      <c r="G12" s="10" t="s">
        <v>4</v>
      </c>
      <c r="H12" s="10" t="s">
        <v>5</v>
      </c>
      <c r="K12" s="16" t="s">
        <v>22</v>
      </c>
    </row>
    <row r="13" spans="2:11" x14ac:dyDescent="0.25">
      <c r="B13" s="13" cm="1">
        <f t="array" ref="B13:B42">_xlfn.SEQUENCE(C10)</f>
        <v>1</v>
      </c>
      <c r="C13" s="11" cm="1">
        <f t="array" ref="C13:C42">_xlfn.SEQUENCE(C10,1,C9)</f>
        <v>65</v>
      </c>
      <c r="D13" s="7" cm="1">
        <f t="array" ref="D13:D42">_xlfn.VSTACK(C5,_xlfn.DROP(_xlfn.ANCHORARRAY(G13),-1))</f>
        <v>1000000</v>
      </c>
      <c r="E13" s="7" cm="1">
        <f t="array" ref="E13:E42">_xlfn.ANCHORARRAY(D13)*C7</f>
        <v>70000</v>
      </c>
      <c r="F13" s="7" cm="1">
        <f t="array" ref="F13:F42">FV(C8,_xlfn.ANCHORARRAY(B13)-1,0,-C5*C6)</f>
        <v>40000</v>
      </c>
      <c r="G13" s="7" cm="1">
        <f t="array" ref="G13:G42">_xlfn.SCAN(C5,_xlfn.ANCHORARRAY(F13),_xlfn.LAMBDA(_xlpm.bal,_xlpm.wd,_xlpm.bal*(1+C7)-_xlpm.wd))</f>
        <v>1030000</v>
      </c>
      <c r="H13" s="7" cm="1">
        <f t="array" ref="H13:H42">PV(C8,_xlfn.ANCHORARRAY(B13),0,-_xlfn.ANCHORARRAY(G13))</f>
        <v>1004878.0487804879</v>
      </c>
      <c r="K13" s="16" t="s">
        <v>24</v>
      </c>
    </row>
    <row r="14" spans="2:11" x14ac:dyDescent="0.25">
      <c r="B14" s="11">
        <v>2</v>
      </c>
      <c r="C14" s="11">
        <v>66</v>
      </c>
      <c r="D14" s="7">
        <v>1030000</v>
      </c>
      <c r="E14" s="7">
        <v>72100</v>
      </c>
      <c r="F14" s="7">
        <v>41000</v>
      </c>
      <c r="G14" s="7">
        <v>1061100</v>
      </c>
      <c r="H14" s="7">
        <v>1009970.255800119</v>
      </c>
      <c r="I14" s="2"/>
    </row>
    <row r="15" spans="2:11" x14ac:dyDescent="0.25">
      <c r="B15" s="11">
        <v>3</v>
      </c>
      <c r="C15" s="11">
        <v>67</v>
      </c>
      <c r="D15" s="7">
        <v>1061100</v>
      </c>
      <c r="E15" s="7">
        <v>74277</v>
      </c>
      <c r="F15" s="7">
        <v>42025</v>
      </c>
      <c r="G15" s="7">
        <v>1093352</v>
      </c>
      <c r="H15" s="7">
        <v>1015286.0231279292</v>
      </c>
    </row>
    <row r="16" spans="2:11" x14ac:dyDescent="0.25">
      <c r="B16" s="11">
        <v>4</v>
      </c>
      <c r="C16" s="11">
        <v>68</v>
      </c>
      <c r="D16" s="7">
        <v>1093352</v>
      </c>
      <c r="E16" s="7">
        <v>76534.640000000014</v>
      </c>
      <c r="F16" s="7">
        <v>43075.624999999993</v>
      </c>
      <c r="G16" s="7">
        <v>1126811.0150000001</v>
      </c>
      <c r="H16" s="7">
        <v>1020835.1656067165</v>
      </c>
    </row>
    <row r="17" spans="2:8" x14ac:dyDescent="0.25">
      <c r="B17" s="11">
        <v>5</v>
      </c>
      <c r="C17" s="11">
        <v>69</v>
      </c>
      <c r="D17" s="7">
        <v>1126811.0150000001</v>
      </c>
      <c r="E17" s="7">
        <v>78876.77105000001</v>
      </c>
      <c r="F17" s="7">
        <v>44152.515624999993</v>
      </c>
      <c r="G17" s="7">
        <v>1161535.2704250002</v>
      </c>
      <c r="H17" s="7">
        <v>1026627.9289748165</v>
      </c>
    </row>
    <row r="18" spans="2:8" x14ac:dyDescent="0.25">
      <c r="B18" s="11">
        <v>6</v>
      </c>
      <c r="C18" s="11">
        <v>70</v>
      </c>
      <c r="D18" s="7">
        <v>1161535.2704250002</v>
      </c>
      <c r="E18" s="7">
        <v>81307.46892975003</v>
      </c>
      <c r="F18" s="7">
        <v>45256.328515624984</v>
      </c>
      <c r="G18" s="7">
        <v>1197586.4108391253</v>
      </c>
      <c r="H18" s="7">
        <v>1032675.008783467</v>
      </c>
    </row>
    <row r="19" spans="2:8" x14ac:dyDescent="0.25">
      <c r="B19" s="11">
        <v>7</v>
      </c>
      <c r="C19" s="11">
        <v>71</v>
      </c>
      <c r="D19" s="7">
        <v>1197586.4108391253</v>
      </c>
      <c r="E19" s="7">
        <v>83831.048758738776</v>
      </c>
      <c r="F19" s="7">
        <v>46387.736728515607</v>
      </c>
      <c r="G19" s="7">
        <v>1235029.7228693485</v>
      </c>
      <c r="H19" s="7">
        <v>1038987.5701446924</v>
      </c>
    </row>
    <row r="20" spans="2:8" x14ac:dyDescent="0.25">
      <c r="B20" s="11">
        <v>8</v>
      </c>
      <c r="C20" s="11">
        <v>72</v>
      </c>
      <c r="D20" s="7">
        <v>1235029.7228693485</v>
      </c>
      <c r="E20" s="7">
        <v>86452.080600854402</v>
      </c>
      <c r="F20" s="7">
        <v>47547.430146728497</v>
      </c>
      <c r="G20" s="7">
        <v>1273934.3733234745</v>
      </c>
      <c r="H20" s="7">
        <v>1045577.2683461669</v>
      </c>
    </row>
    <row r="21" spans="2:8" x14ac:dyDescent="0.25">
      <c r="B21" s="11">
        <v>9</v>
      </c>
      <c r="C21" s="11">
        <v>73</v>
      </c>
      <c r="D21" s="7">
        <v>1273934.3733234745</v>
      </c>
      <c r="E21" s="7">
        <v>89175.406132643227</v>
      </c>
      <c r="F21" s="7">
        <v>48736.115900396711</v>
      </c>
      <c r="G21" s="7">
        <v>1314373.6635557213</v>
      </c>
      <c r="H21" s="7">
        <v>1052456.2703711209</v>
      </c>
    </row>
    <row r="22" spans="2:8" x14ac:dyDescent="0.25">
      <c r="B22" s="11">
        <v>10</v>
      </c>
      <c r="C22" s="11">
        <v>74</v>
      </c>
      <c r="D22" s="7">
        <v>1314373.6635557213</v>
      </c>
      <c r="E22" s="7">
        <v>92006.156448900496</v>
      </c>
      <c r="F22" s="7">
        <v>49954.518797906618</v>
      </c>
      <c r="G22" s="7">
        <v>1356425.3012067152</v>
      </c>
      <c r="H22" s="7">
        <v>1059637.2773630237</v>
      </c>
    </row>
    <row r="23" spans="2:8" x14ac:dyDescent="0.25">
      <c r="B23" s="11">
        <v>11</v>
      </c>
      <c r="C23" s="11">
        <v>75</v>
      </c>
      <c r="D23" s="7">
        <v>1356425.3012067152</v>
      </c>
      <c r="E23" s="7">
        <v>94949.771084470078</v>
      </c>
      <c r="F23" s="7">
        <v>51203.381767854284</v>
      </c>
      <c r="G23" s="7">
        <v>1400171.6905233311</v>
      </c>
      <c r="H23" s="7">
        <v>1067133.5480765225</v>
      </c>
    </row>
    <row r="24" spans="2:8" x14ac:dyDescent="0.25">
      <c r="B24" s="11">
        <v>12</v>
      </c>
      <c r="C24" s="11">
        <v>76</v>
      </c>
      <c r="D24" s="7">
        <v>1400171.6905233311</v>
      </c>
      <c r="E24" s="7">
        <v>98012.018336633177</v>
      </c>
      <c r="F24" s="7">
        <v>52483.466312050637</v>
      </c>
      <c r="G24" s="7">
        <v>1445700.2425479137</v>
      </c>
      <c r="H24" s="7">
        <v>1074958.923357931</v>
      </c>
    </row>
    <row r="25" spans="2:8" x14ac:dyDescent="0.25">
      <c r="B25" s="11">
        <v>13</v>
      </c>
      <c r="C25" s="11">
        <v>77</v>
      </c>
      <c r="D25" s="7">
        <v>1445700.2425479137</v>
      </c>
      <c r="E25" s="7">
        <v>101199.01697835397</v>
      </c>
      <c r="F25" s="7">
        <v>53795.552969851902</v>
      </c>
      <c r="G25" s="7">
        <v>1493103.7065564157</v>
      </c>
      <c r="H25" s="7">
        <v>1083127.8517004743</v>
      </c>
    </row>
    <row r="26" spans="2:8" x14ac:dyDescent="0.25">
      <c r="B26" s="11">
        <v>14</v>
      </c>
      <c r="C26" s="11">
        <v>78</v>
      </c>
      <c r="D26" s="7">
        <v>1493103.7065564157</v>
      </c>
      <c r="E26" s="7">
        <v>104517.25945894911</v>
      </c>
      <c r="F26" s="7">
        <v>55140.441794098195</v>
      </c>
      <c r="G26" s="7">
        <v>1542480.5242212666</v>
      </c>
      <c r="H26" s="7">
        <v>1091655.4159214708</v>
      </c>
    </row>
    <row r="27" spans="2:8" x14ac:dyDescent="0.25">
      <c r="B27" s="11">
        <v>15</v>
      </c>
      <c r="C27" s="11">
        <v>79</v>
      </c>
      <c r="D27" s="7">
        <v>1542480.5242212666</v>
      </c>
      <c r="E27" s="7">
        <v>107973.63669548868</v>
      </c>
      <c r="F27" s="7">
        <v>56518.952838950645</v>
      </c>
      <c r="G27" s="7">
        <v>1593935.2080778049</v>
      </c>
      <c r="H27" s="7">
        <v>1100557.3610107063</v>
      </c>
    </row>
    <row r="28" spans="2:8" x14ac:dyDescent="0.25">
      <c r="B28" s="11">
        <v>16</v>
      </c>
      <c r="C28" s="11">
        <v>80</v>
      </c>
      <c r="D28" s="7">
        <v>1593935.2080778049</v>
      </c>
      <c r="E28" s="7">
        <v>111575.46456544635</v>
      </c>
      <c r="F28" s="7">
        <v>57931.926659924422</v>
      </c>
      <c r="G28" s="7">
        <v>1647578.7459833268</v>
      </c>
      <c r="H28" s="7">
        <v>1109850.1232014203</v>
      </c>
    </row>
    <row r="29" spans="2:8" x14ac:dyDescent="0.25">
      <c r="B29" s="11">
        <v>17</v>
      </c>
      <c r="C29" s="11">
        <v>81</v>
      </c>
      <c r="D29" s="7">
        <v>1647578.7459833268</v>
      </c>
      <c r="E29" s="7">
        <v>115330.51221883288</v>
      </c>
      <c r="F29" s="7">
        <v>59380.224826422527</v>
      </c>
      <c r="G29" s="7">
        <v>1703529.0333757373</v>
      </c>
      <c r="H29" s="7">
        <v>1119550.8603175804</v>
      </c>
    </row>
    <row r="30" spans="2:8" x14ac:dyDescent="0.25">
      <c r="B30" s="11">
        <v>18</v>
      </c>
      <c r="C30" s="11">
        <v>82</v>
      </c>
      <c r="D30" s="7">
        <v>1703529.0333757373</v>
      </c>
      <c r="E30" s="7">
        <v>119247.03233630162</v>
      </c>
      <c r="F30" s="7">
        <v>60864.730447083079</v>
      </c>
      <c r="G30" s="7">
        <v>1761911.3352649559</v>
      </c>
      <c r="H30" s="7">
        <v>1129677.4834534742</v>
      </c>
    </row>
    <row r="31" spans="2:8" x14ac:dyDescent="0.25">
      <c r="B31" s="11">
        <v>19</v>
      </c>
      <c r="C31" s="11">
        <v>83</v>
      </c>
      <c r="D31" s="7">
        <v>1761911.3352649559</v>
      </c>
      <c r="E31" s="7">
        <v>123333.79346854692</v>
      </c>
      <c r="F31" s="7">
        <v>62386.348708260157</v>
      </c>
      <c r="G31" s="7">
        <v>1822858.7800252428</v>
      </c>
      <c r="H31" s="7">
        <v>1140248.6900441146</v>
      </c>
    </row>
    <row r="32" spans="2:8" x14ac:dyDescent="0.25">
      <c r="B32" s="11">
        <v>20</v>
      </c>
      <c r="C32" s="11">
        <v>84</v>
      </c>
      <c r="D32" s="7">
        <v>1822858.7800252428</v>
      </c>
      <c r="E32" s="7">
        <v>127600.11460176701</v>
      </c>
      <c r="F32" s="7">
        <v>63946.007425966665</v>
      </c>
      <c r="G32" s="7">
        <v>1886512.8872010433</v>
      </c>
      <c r="H32" s="7">
        <v>1151283.9983875151</v>
      </c>
    </row>
    <row r="33" spans="2:8" x14ac:dyDescent="0.25">
      <c r="B33" s="11">
        <v>21</v>
      </c>
      <c r="C33" s="11">
        <v>85</v>
      </c>
      <c r="D33" s="7">
        <v>1886512.8872010433</v>
      </c>
      <c r="E33" s="7">
        <v>132055.90210407306</v>
      </c>
      <c r="F33" s="7">
        <v>65544.657611615825</v>
      </c>
      <c r="G33" s="7">
        <v>1953024.1316935008</v>
      </c>
      <c r="H33" s="7">
        <v>1162803.7836825768</v>
      </c>
    </row>
    <row r="34" spans="2:8" x14ac:dyDescent="0.25">
      <c r="B34" s="11">
        <v>22</v>
      </c>
      <c r="C34" s="11">
        <v>86</v>
      </c>
      <c r="D34" s="7">
        <v>1953024.1316935008</v>
      </c>
      <c r="E34" s="7">
        <v>136711.68921854507</v>
      </c>
      <c r="F34" s="7">
        <v>67183.274051906206</v>
      </c>
      <c r="G34" s="7">
        <v>2022552.5468601396</v>
      </c>
      <c r="H34" s="7">
        <v>1174829.315649129</v>
      </c>
    </row>
    <row r="35" spans="2:8" x14ac:dyDescent="0.25">
      <c r="B35" s="11">
        <v>23</v>
      </c>
      <c r="C35" s="11">
        <v>87</v>
      </c>
      <c r="D35" s="7">
        <v>2022552.5468601396</v>
      </c>
      <c r="E35" s="7">
        <v>141578.67828020977</v>
      </c>
      <c r="F35" s="7">
        <v>68862.855903203861</v>
      </c>
      <c r="G35" s="7">
        <v>2095268.3692371456</v>
      </c>
      <c r="H35" s="7">
        <v>1187382.7977995786</v>
      </c>
    </row>
    <row r="36" spans="2:8" x14ac:dyDescent="0.25">
      <c r="B36" s="11">
        <v>24</v>
      </c>
      <c r="C36" s="11">
        <v>88</v>
      </c>
      <c r="D36" s="7">
        <v>2095268.3692371456</v>
      </c>
      <c r="E36" s="7">
        <v>146668.78584660022</v>
      </c>
      <c r="F36" s="7">
        <v>70584.427300783966</v>
      </c>
      <c r="G36" s="7">
        <v>2171352.7277829624</v>
      </c>
      <c r="H36" s="7">
        <v>1200487.4084346825</v>
      </c>
    </row>
    <row r="37" spans="2:8" x14ac:dyDescent="0.25">
      <c r="B37" s="11">
        <v>25</v>
      </c>
      <c r="C37" s="11">
        <v>89</v>
      </c>
      <c r="D37" s="7">
        <v>2171352.7277829624</v>
      </c>
      <c r="E37" s="7">
        <v>151994.69094480737</v>
      </c>
      <c r="F37" s="7">
        <v>72349.037983303555</v>
      </c>
      <c r="G37" s="7">
        <v>2250998.3807444666</v>
      </c>
      <c r="H37" s="7">
        <v>1214167.3434391324</v>
      </c>
    </row>
    <row r="38" spans="2:8" x14ac:dyDescent="0.25">
      <c r="B38" s="11">
        <v>26</v>
      </c>
      <c r="C38" s="11">
        <v>90</v>
      </c>
      <c r="D38" s="7">
        <v>2250998.3807444666</v>
      </c>
      <c r="E38" s="7">
        <v>157569.88665211268</v>
      </c>
      <c r="F38" s="7">
        <v>74157.763932886141</v>
      </c>
      <c r="G38" s="7">
        <v>2334410.5034636934</v>
      </c>
      <c r="H38" s="7">
        <v>1228447.8609559727</v>
      </c>
    </row>
    <row r="39" spans="2:8" x14ac:dyDescent="0.25">
      <c r="B39" s="11">
        <v>27</v>
      </c>
      <c r="C39" s="11">
        <v>91</v>
      </c>
      <c r="D39" s="7">
        <v>2334410.5034636934</v>
      </c>
      <c r="E39" s="7">
        <v>163408.73524245856</v>
      </c>
      <c r="F39" s="7">
        <v>76011.708031208284</v>
      </c>
      <c r="G39" s="7">
        <v>2421807.5306749437</v>
      </c>
      <c r="H39" s="7">
        <v>1243355.3280223324</v>
      </c>
    </row>
    <row r="40" spans="2:8" x14ac:dyDescent="0.25">
      <c r="B40" s="11">
        <v>28</v>
      </c>
      <c r="C40" s="11">
        <v>92</v>
      </c>
      <c r="D40" s="7">
        <v>2421807.5306749437</v>
      </c>
      <c r="E40" s="7">
        <v>169526.52714724609</v>
      </c>
      <c r="F40" s="7">
        <v>77912.00073198849</v>
      </c>
      <c r="G40" s="7">
        <v>2513422.0570902014</v>
      </c>
      <c r="H40" s="7">
        <v>1258917.2692525813</v>
      </c>
    </row>
    <row r="41" spans="2:8" x14ac:dyDescent="0.25">
      <c r="B41" s="11">
        <v>29</v>
      </c>
      <c r="C41" s="11">
        <v>93</v>
      </c>
      <c r="D41" s="7">
        <v>2513422.0570902014</v>
      </c>
      <c r="E41" s="7">
        <v>175939.54399631411</v>
      </c>
      <c r="F41" s="7">
        <v>79859.800750288196</v>
      </c>
      <c r="G41" s="7">
        <v>2609501.8003362273</v>
      </c>
      <c r="H41" s="7">
        <v>1275162.4176587921</v>
      </c>
    </row>
    <row r="42" spans="2:8" x14ac:dyDescent="0.25">
      <c r="B42" s="11">
        <v>30</v>
      </c>
      <c r="C42" s="11">
        <v>94</v>
      </c>
      <c r="D42" s="7">
        <v>2609501.8003362273</v>
      </c>
      <c r="E42" s="7">
        <v>182665.12602353594</v>
      </c>
      <c r="F42" s="7">
        <v>81856.295769045406</v>
      </c>
      <c r="G42" s="7">
        <v>2710310.6305907178</v>
      </c>
      <c r="H42" s="7">
        <v>1292120.767702349</v>
      </c>
    </row>
    <row r="43" spans="2:8" x14ac:dyDescent="0.25">
      <c r="B43" s="11"/>
      <c r="C43" s="11"/>
      <c r="D43" s="7"/>
      <c r="E43" s="7"/>
      <c r="F43" s="7"/>
      <c r="G43" s="7"/>
      <c r="H43" s="7"/>
    </row>
    <row r="44" spans="2:8" x14ac:dyDescent="0.25">
      <c r="B44" s="11"/>
      <c r="C44" s="11"/>
      <c r="D44" s="7"/>
      <c r="E44" s="7"/>
      <c r="F44" s="7"/>
      <c r="G44" s="7"/>
      <c r="H44" s="7"/>
    </row>
    <row r="45" spans="2:8" x14ac:dyDescent="0.25">
      <c r="B45" s="11"/>
      <c r="C45" s="11"/>
      <c r="D45" s="7"/>
      <c r="E45" s="7"/>
      <c r="F45" s="7"/>
      <c r="G45" s="7"/>
      <c r="H45" s="7"/>
    </row>
    <row r="46" spans="2:8" x14ac:dyDescent="0.25">
      <c r="B46" s="11"/>
      <c r="C46" s="11"/>
      <c r="D46" s="7"/>
      <c r="E46" s="7"/>
      <c r="F46" s="7"/>
      <c r="G46" s="7"/>
      <c r="H46" s="7"/>
    </row>
    <row r="47" spans="2:8" x14ac:dyDescent="0.25">
      <c r="B47" s="11"/>
      <c r="C47" s="11"/>
      <c r="D47" s="7"/>
      <c r="E47" s="7"/>
      <c r="F47" s="7"/>
      <c r="G47" s="7"/>
      <c r="H47" s="7"/>
    </row>
    <row r="48" spans="2:8" x14ac:dyDescent="0.25">
      <c r="B48" s="11"/>
      <c r="C48" s="11"/>
      <c r="D48" s="7"/>
      <c r="E48" s="7"/>
      <c r="F48" s="7"/>
      <c r="G48" s="7"/>
      <c r="H48" s="7"/>
    </row>
    <row r="49" spans="2:8" x14ac:dyDescent="0.25">
      <c r="B49" s="11"/>
      <c r="C49" s="11"/>
      <c r="D49" s="7"/>
      <c r="E49" s="7"/>
      <c r="F49" s="7"/>
      <c r="G49" s="7"/>
      <c r="H49" s="7"/>
    </row>
    <row r="50" spans="2:8" x14ac:dyDescent="0.25">
      <c r="B50" s="11"/>
      <c r="C50" s="11"/>
      <c r="D50" s="7"/>
      <c r="E50" s="7"/>
      <c r="F50" s="7"/>
      <c r="G50" s="7"/>
      <c r="H50" s="7"/>
    </row>
    <row r="51" spans="2:8" x14ac:dyDescent="0.25">
      <c r="B51" s="11"/>
      <c r="C51" s="11"/>
      <c r="D51" s="7"/>
      <c r="E51" s="7"/>
      <c r="F51" s="7"/>
      <c r="G51" s="7"/>
      <c r="H51" s="7"/>
    </row>
    <row r="52" spans="2:8" x14ac:dyDescent="0.25">
      <c r="B52" s="11"/>
      <c r="C52" s="11"/>
      <c r="D52" s="7"/>
      <c r="E52" s="7"/>
      <c r="F52" s="7"/>
      <c r="G52" s="7"/>
      <c r="H52" s="7"/>
    </row>
    <row r="53" spans="2:8" x14ac:dyDescent="0.25">
      <c r="B53" s="11"/>
      <c r="C53" s="11"/>
      <c r="D53" s="7"/>
      <c r="E53" s="7"/>
      <c r="F53" s="7"/>
      <c r="G53" s="7"/>
      <c r="H53" s="7"/>
    </row>
    <row r="54" spans="2:8" x14ac:dyDescent="0.25">
      <c r="B54" s="11"/>
      <c r="C54" s="11"/>
      <c r="D54" s="7"/>
      <c r="E54" s="7"/>
      <c r="F54" s="7"/>
      <c r="G54" s="7"/>
      <c r="H54" s="7"/>
    </row>
    <row r="55" spans="2:8" x14ac:dyDescent="0.25">
      <c r="B55" s="11"/>
      <c r="C55" s="11"/>
      <c r="D55" s="7"/>
      <c r="E55" s="7"/>
      <c r="F55" s="7"/>
      <c r="G55" s="7"/>
      <c r="H55" s="7"/>
    </row>
    <row r="56" spans="2:8" x14ac:dyDescent="0.25">
      <c r="B56" s="11"/>
      <c r="C56" s="11"/>
      <c r="D56" s="7"/>
      <c r="E56" s="7"/>
      <c r="F56" s="7"/>
      <c r="G56" s="7"/>
      <c r="H56" s="7"/>
    </row>
    <row r="57" spans="2:8" x14ac:dyDescent="0.25">
      <c r="B57" s="11"/>
      <c r="C57" s="11"/>
      <c r="D57" s="7"/>
      <c r="E57" s="7"/>
      <c r="F57" s="7"/>
      <c r="G57" s="7"/>
      <c r="H57" s="7"/>
    </row>
    <row r="58" spans="2:8" x14ac:dyDescent="0.25">
      <c r="B58" s="11"/>
      <c r="C58" s="11"/>
      <c r="D58" s="7"/>
      <c r="E58" s="7"/>
      <c r="F58" s="7"/>
      <c r="G58" s="7"/>
      <c r="H58" s="7"/>
    </row>
    <row r="59" spans="2:8" x14ac:dyDescent="0.25">
      <c r="B59" s="11"/>
      <c r="C59" s="11"/>
      <c r="D59" s="7"/>
      <c r="E59" s="7"/>
      <c r="F59" s="7"/>
      <c r="G59" s="7"/>
      <c r="H59" s="7"/>
    </row>
    <row r="60" spans="2:8" x14ac:dyDescent="0.25">
      <c r="B60" s="11"/>
      <c r="C60" s="11"/>
      <c r="D60" s="7"/>
      <c r="E60" s="7"/>
      <c r="F60" s="7"/>
      <c r="G60" s="7"/>
      <c r="H60" s="7"/>
    </row>
    <row r="61" spans="2:8" x14ac:dyDescent="0.25">
      <c r="B61" s="11"/>
      <c r="C61" s="11"/>
      <c r="D61" s="7"/>
      <c r="E61" s="7"/>
      <c r="F61" s="7"/>
      <c r="G61" s="7"/>
      <c r="H61" s="7"/>
    </row>
    <row r="62" spans="2:8" x14ac:dyDescent="0.25">
      <c r="B62" s="11"/>
      <c r="C62" s="11"/>
      <c r="D62" s="7"/>
      <c r="E62" s="7"/>
      <c r="F62" s="7"/>
      <c r="G62" s="7"/>
      <c r="H62" s="7"/>
    </row>
    <row r="63" spans="2:8" x14ac:dyDescent="0.25">
      <c r="B63" s="11"/>
      <c r="C63" s="11"/>
      <c r="D63" s="7"/>
      <c r="E63" s="7"/>
      <c r="F63" s="7"/>
      <c r="G63" s="7"/>
      <c r="H63" s="7"/>
    </row>
    <row r="64" spans="2:8" x14ac:dyDescent="0.25">
      <c r="B64" s="11"/>
      <c r="C64" s="11"/>
      <c r="D64" s="7"/>
      <c r="E64" s="7"/>
      <c r="F64" s="7"/>
      <c r="G64" s="7"/>
      <c r="H64" s="7"/>
    </row>
    <row r="65" spans="2:8" x14ac:dyDescent="0.25">
      <c r="B65" s="11"/>
      <c r="C65" s="11"/>
      <c r="D65" s="7"/>
      <c r="E65" s="7"/>
      <c r="F65" s="7"/>
      <c r="G65" s="7"/>
      <c r="H65" s="7"/>
    </row>
    <row r="66" spans="2:8" x14ac:dyDescent="0.25">
      <c r="B66" s="11"/>
      <c r="C66" s="11"/>
      <c r="D66" s="7"/>
      <c r="E66" s="7"/>
      <c r="F66" s="7"/>
      <c r="G66" s="7"/>
      <c r="H66" s="7"/>
    </row>
    <row r="67" spans="2:8" x14ac:dyDescent="0.25">
      <c r="B67" s="11"/>
      <c r="C67" s="11"/>
      <c r="D67" s="7"/>
      <c r="E67" s="7"/>
      <c r="F67" s="7"/>
      <c r="G67" s="7"/>
      <c r="H67" s="7"/>
    </row>
    <row r="68" spans="2:8" x14ac:dyDescent="0.25">
      <c r="B68" s="11"/>
      <c r="C68" s="11"/>
      <c r="D68" s="7"/>
      <c r="E68" s="7"/>
      <c r="F68" s="7"/>
      <c r="G68" s="7"/>
      <c r="H68" s="7"/>
    </row>
    <row r="69" spans="2:8" x14ac:dyDescent="0.25">
      <c r="B69" s="11"/>
      <c r="C69" s="11"/>
      <c r="D69" s="7"/>
      <c r="E69" s="7"/>
      <c r="F69" s="7"/>
      <c r="G69" s="7"/>
      <c r="H69" s="7"/>
    </row>
    <row r="70" spans="2:8" x14ac:dyDescent="0.25">
      <c r="B70" s="11"/>
      <c r="C70" s="11"/>
      <c r="D70" s="7"/>
      <c r="E70" s="7"/>
      <c r="F70" s="7"/>
      <c r="G70" s="7"/>
      <c r="H70" s="7"/>
    </row>
    <row r="71" spans="2:8" x14ac:dyDescent="0.25">
      <c r="B71" s="11"/>
      <c r="C71" s="11"/>
      <c r="D71" s="7"/>
      <c r="E71" s="7"/>
      <c r="F71" s="7"/>
      <c r="G71" s="7"/>
      <c r="H71" s="7"/>
    </row>
    <row r="72" spans="2:8" x14ac:dyDescent="0.25">
      <c r="B72" s="11"/>
      <c r="C72" s="11"/>
      <c r="D72" s="7"/>
      <c r="E72" s="7"/>
      <c r="F72" s="7"/>
      <c r="G72" s="7"/>
      <c r="H72" s="7"/>
    </row>
  </sheetData>
  <conditionalFormatting sqref="F9">
    <cfRule type="expression" dxfId="3" priority="1">
      <formula>F8&gt;0</formula>
    </cfRule>
    <cfRule type="expression" dxfId="2" priority="2">
      <formula>F8&lt;=0</formula>
    </cfRule>
  </conditionalFormatting>
  <hyperlinks>
    <hyperlink ref="K6" r:id="rId1" xr:uid="{932D4877-F43F-452D-A71B-CF6821373322}"/>
    <hyperlink ref="K10" location="'Sheet1'!$C$5" display="4% Rule Retirement Calculator - Traditional formulas" xr:uid="{642DB770-03B3-44C5-83F2-20EFDCE631B2}"/>
    <hyperlink ref="K12" location="'Sheet3'!$C$5" display="4% Rule Retirement Calculator - Single formula" xr:uid="{F47EBF5F-8562-4353-9505-C41867AE900C}"/>
    <hyperlink ref="K13" location="'Sheet4'!$C$5" display="4% Rule Retirement Calculator - Instructions" xr:uid="{D254C7AF-7F38-4E2D-840C-03AFA831152C}"/>
  </hyperlinks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BEAA86-3F09-CD4E-8717-BC6FD6186C0F}">
  <sheetPr codeName="Sheet3"/>
  <dimension ref="B2:K72"/>
  <sheetViews>
    <sheetView showGridLines="0" workbookViewId="0">
      <selection activeCell="C5" sqref="C5"/>
    </sheetView>
  </sheetViews>
  <sheetFormatPr defaultColWidth="9.140625" defaultRowHeight="15" x14ac:dyDescent="0.25"/>
  <cols>
    <col min="1" max="1" width="4.7109375" customWidth="1"/>
    <col min="2" max="2" width="15.5703125" customWidth="1"/>
    <col min="3" max="4" width="12.7109375" customWidth="1"/>
    <col min="5" max="5" width="16.7109375" customWidth="1"/>
    <col min="6" max="8" width="12.7109375" customWidth="1"/>
  </cols>
  <sheetData>
    <row r="2" spans="2:11" ht="15.75" x14ac:dyDescent="0.25">
      <c r="B2" s="4" t="s">
        <v>22</v>
      </c>
    </row>
    <row r="4" spans="2:11" x14ac:dyDescent="0.25">
      <c r="B4" s="5" t="s">
        <v>6</v>
      </c>
      <c r="C4" s="5"/>
      <c r="E4" s="9" t="s">
        <v>7</v>
      </c>
      <c r="F4" s="9"/>
    </row>
    <row r="5" spans="2:11" x14ac:dyDescent="0.25">
      <c r="B5" s="6" t="s">
        <v>11</v>
      </c>
      <c r="C5" s="7">
        <v>1000000</v>
      </c>
      <c r="E5" s="6" t="s">
        <v>10</v>
      </c>
      <c r="F5" s="7">
        <f>C5*C6</f>
        <v>40000</v>
      </c>
    </row>
    <row r="6" spans="2:11" x14ac:dyDescent="0.25">
      <c r="B6" s="6" t="s">
        <v>12</v>
      </c>
      <c r="C6" s="8">
        <v>0.04</v>
      </c>
      <c r="E6" s="6" t="s">
        <v>16</v>
      </c>
      <c r="F6" s="7">
        <f>SUM(_xlfn.CHOOSECOLS(_xlfn.ANCHORARRAY(B13),5))</f>
        <v>1756108.126530865</v>
      </c>
      <c r="K6" s="16" t="s">
        <v>41</v>
      </c>
    </row>
    <row r="7" spans="2:11" x14ac:dyDescent="0.25">
      <c r="B7" s="6" t="s">
        <v>13</v>
      </c>
      <c r="C7" s="8">
        <v>7.0000000000000007E-2</v>
      </c>
      <c r="E7" s="6" t="s">
        <v>17</v>
      </c>
      <c r="F7" s="7" cm="1">
        <f t="array" ref="F7">_xlfn.TAKE(_xlfn.CHOOSECOLS(_xlfn.ANCHORARRAY(B13),6),-1)</f>
        <v>2710310.6305907178</v>
      </c>
    </row>
    <row r="8" spans="2:11" x14ac:dyDescent="0.25">
      <c r="B8" s="6" t="s">
        <v>14</v>
      </c>
      <c r="C8" s="8">
        <v>2.5000000000000001E-2</v>
      </c>
      <c r="E8" s="6" t="s">
        <v>18</v>
      </c>
      <c r="F8" s="7" cm="1">
        <f t="array" ref="F8">_xlfn.TAKE(_xlfn.CHOOSECOLS(_xlfn.ANCHORARRAY(B13),7),-1)</f>
        <v>1292120.767702349</v>
      </c>
    </row>
    <row r="9" spans="2:11" x14ac:dyDescent="0.25">
      <c r="B9" s="6" t="s">
        <v>15</v>
      </c>
      <c r="C9" s="6">
        <v>65</v>
      </c>
      <c r="E9" s="6" t="s">
        <v>23</v>
      </c>
      <c r="F9" s="11" t="str">
        <f>IF(F7&gt;0,"Survived","Depleted")</f>
        <v>Survived</v>
      </c>
    </row>
    <row r="10" spans="2:11" x14ac:dyDescent="0.25">
      <c r="B10" s="6" t="s">
        <v>8</v>
      </c>
      <c r="C10" s="6">
        <v>30</v>
      </c>
      <c r="K10" s="16" t="s">
        <v>20</v>
      </c>
    </row>
    <row r="11" spans="2:11" x14ac:dyDescent="0.25">
      <c r="K11" s="16" t="s">
        <v>21</v>
      </c>
    </row>
    <row r="12" spans="2:11" x14ac:dyDescent="0.25">
      <c r="B12" s="12" t="s">
        <v>0</v>
      </c>
      <c r="C12" s="12" t="s">
        <v>1</v>
      </c>
      <c r="D12" s="10" t="s">
        <v>2</v>
      </c>
      <c r="E12" s="10" t="s">
        <v>9</v>
      </c>
      <c r="F12" s="10" t="s">
        <v>3</v>
      </c>
      <c r="G12" s="10" t="s">
        <v>4</v>
      </c>
      <c r="H12" s="10" t="s">
        <v>5</v>
      </c>
      <c r="K12" t="s">
        <v>22</v>
      </c>
    </row>
    <row r="13" spans="2:11" x14ac:dyDescent="0.25">
      <c r="B13" s="13" cm="1">
        <f t="array" ref="B13:H42">_xlfn.LET(
  _xlpm.start,C5, _xlpm.wr,C6, _xlpm.gr,C7, _xlpm.ir,C8, _xlpm.age,C9, _xlpm.n,C10,
  _xlpm.yrs,_xlfn.SEQUENCE(_xlpm.n),
  _xlpm.ages,_xlfn.SEQUENCE(_xlpm.n,1,_xlpm.age),
  _xlpm.wds,FV(_xlpm.ir,_xlpm.yrs-1,0,-_xlpm.start*_xlpm.wr),
  _xlpm.ends,_xlfn.SCAN(_xlpm.start, _xlpm.wds, _xlfn.LAMBDA(_xlpm.bal,_xlpm.wd, _xlpm.bal*(1+_xlpm.gr)-_xlpm.wd)),
  _xlpm.starts,_xlfn.VSTACK(_xlpm.start,_xlfn.DROP(_xlpm.ends,-1)),
  _xlpm.growth,_xlpm.starts*_xlpm.gr,
  _xlpm.real,PV(_xlpm.ir,_xlpm.yrs,0,-_xlpm.ends),
  _xlfn.HSTACK(_xlpm.yrs,_xlpm.ages,_xlpm.starts,_xlpm.growth,_xlpm.wds,_xlpm.ends,_xlpm.real)
)</f>
        <v>1</v>
      </c>
      <c r="C13" s="11">
        <v>65</v>
      </c>
      <c r="D13" s="7">
        <v>1000000</v>
      </c>
      <c r="E13" s="7">
        <v>70000</v>
      </c>
      <c r="F13" s="7">
        <v>40000</v>
      </c>
      <c r="G13" s="7">
        <v>1030000</v>
      </c>
      <c r="H13" s="7">
        <v>1004878.0487804879</v>
      </c>
      <c r="K13" s="16" t="s">
        <v>24</v>
      </c>
    </row>
    <row r="14" spans="2:11" x14ac:dyDescent="0.25">
      <c r="B14" s="11">
        <v>2</v>
      </c>
      <c r="C14" s="11">
        <v>66</v>
      </c>
      <c r="D14" s="7">
        <v>1030000</v>
      </c>
      <c r="E14" s="7">
        <v>72100</v>
      </c>
      <c r="F14" s="7">
        <v>41000</v>
      </c>
      <c r="G14" s="7">
        <v>1061100</v>
      </c>
      <c r="H14" s="7">
        <v>1009970.255800119</v>
      </c>
      <c r="I14" s="2"/>
    </row>
    <row r="15" spans="2:11" x14ac:dyDescent="0.25">
      <c r="B15" s="11">
        <v>3</v>
      </c>
      <c r="C15" s="11">
        <v>67</v>
      </c>
      <c r="D15" s="7">
        <v>1061100</v>
      </c>
      <c r="E15" s="7">
        <v>74277</v>
      </c>
      <c r="F15" s="7">
        <v>42025</v>
      </c>
      <c r="G15" s="7">
        <v>1093352</v>
      </c>
      <c r="H15" s="7">
        <v>1015286.0231279292</v>
      </c>
    </row>
    <row r="16" spans="2:11" x14ac:dyDescent="0.25">
      <c r="B16" s="11">
        <v>4</v>
      </c>
      <c r="C16" s="11">
        <v>68</v>
      </c>
      <c r="D16" s="7">
        <v>1093352</v>
      </c>
      <c r="E16" s="7">
        <v>76534.640000000014</v>
      </c>
      <c r="F16" s="7">
        <v>43075.624999999993</v>
      </c>
      <c r="G16" s="7">
        <v>1126811.0150000001</v>
      </c>
      <c r="H16" s="7">
        <v>1020835.1656067165</v>
      </c>
    </row>
    <row r="17" spans="2:8" x14ac:dyDescent="0.25">
      <c r="B17" s="11">
        <v>5</v>
      </c>
      <c r="C17" s="11">
        <v>69</v>
      </c>
      <c r="D17" s="7">
        <v>1126811.0150000001</v>
      </c>
      <c r="E17" s="7">
        <v>78876.77105000001</v>
      </c>
      <c r="F17" s="7">
        <v>44152.515624999993</v>
      </c>
      <c r="G17" s="7">
        <v>1161535.2704250002</v>
      </c>
      <c r="H17" s="7">
        <v>1026627.9289748165</v>
      </c>
    </row>
    <row r="18" spans="2:8" x14ac:dyDescent="0.25">
      <c r="B18" s="11">
        <v>6</v>
      </c>
      <c r="C18" s="11">
        <v>70</v>
      </c>
      <c r="D18" s="7">
        <v>1161535.2704250002</v>
      </c>
      <c r="E18" s="7">
        <v>81307.46892975003</v>
      </c>
      <c r="F18" s="7">
        <v>45256.328515624984</v>
      </c>
      <c r="G18" s="7">
        <v>1197586.4108391253</v>
      </c>
      <c r="H18" s="7">
        <v>1032675.008783467</v>
      </c>
    </row>
    <row r="19" spans="2:8" x14ac:dyDescent="0.25">
      <c r="B19" s="11">
        <v>7</v>
      </c>
      <c r="C19" s="11">
        <v>71</v>
      </c>
      <c r="D19" s="7">
        <v>1197586.4108391253</v>
      </c>
      <c r="E19" s="7">
        <v>83831.048758738776</v>
      </c>
      <c r="F19" s="7">
        <v>46387.736728515607</v>
      </c>
      <c r="G19" s="7">
        <v>1235029.7228693485</v>
      </c>
      <c r="H19" s="7">
        <v>1038987.5701446924</v>
      </c>
    </row>
    <row r="20" spans="2:8" x14ac:dyDescent="0.25">
      <c r="B20" s="11">
        <v>8</v>
      </c>
      <c r="C20" s="11">
        <v>72</v>
      </c>
      <c r="D20" s="7">
        <v>1235029.7228693485</v>
      </c>
      <c r="E20" s="7">
        <v>86452.080600854402</v>
      </c>
      <c r="F20" s="7">
        <v>47547.430146728497</v>
      </c>
      <c r="G20" s="7">
        <v>1273934.3733234745</v>
      </c>
      <c r="H20" s="7">
        <v>1045577.2683461669</v>
      </c>
    </row>
    <row r="21" spans="2:8" x14ac:dyDescent="0.25">
      <c r="B21" s="11">
        <v>9</v>
      </c>
      <c r="C21" s="11">
        <v>73</v>
      </c>
      <c r="D21" s="7">
        <v>1273934.3733234745</v>
      </c>
      <c r="E21" s="7">
        <v>89175.406132643227</v>
      </c>
      <c r="F21" s="7">
        <v>48736.115900396711</v>
      </c>
      <c r="G21" s="7">
        <v>1314373.6635557213</v>
      </c>
      <c r="H21" s="7">
        <v>1052456.2703711209</v>
      </c>
    </row>
    <row r="22" spans="2:8" x14ac:dyDescent="0.25">
      <c r="B22" s="11">
        <v>10</v>
      </c>
      <c r="C22" s="11">
        <v>74</v>
      </c>
      <c r="D22" s="7">
        <v>1314373.6635557213</v>
      </c>
      <c r="E22" s="7">
        <v>92006.156448900496</v>
      </c>
      <c r="F22" s="7">
        <v>49954.518797906618</v>
      </c>
      <c r="G22" s="7">
        <v>1356425.3012067152</v>
      </c>
      <c r="H22" s="7">
        <v>1059637.2773630237</v>
      </c>
    </row>
    <row r="23" spans="2:8" x14ac:dyDescent="0.25">
      <c r="B23" s="11">
        <v>11</v>
      </c>
      <c r="C23" s="11">
        <v>75</v>
      </c>
      <c r="D23" s="7">
        <v>1356425.3012067152</v>
      </c>
      <c r="E23" s="7">
        <v>94949.771084470078</v>
      </c>
      <c r="F23" s="7">
        <v>51203.381767854284</v>
      </c>
      <c r="G23" s="7">
        <v>1400171.6905233311</v>
      </c>
      <c r="H23" s="7">
        <v>1067133.5480765225</v>
      </c>
    </row>
    <row r="24" spans="2:8" x14ac:dyDescent="0.25">
      <c r="B24" s="11">
        <v>12</v>
      </c>
      <c r="C24" s="11">
        <v>76</v>
      </c>
      <c r="D24" s="7">
        <v>1400171.6905233311</v>
      </c>
      <c r="E24" s="7">
        <v>98012.018336633177</v>
      </c>
      <c r="F24" s="7">
        <v>52483.466312050637</v>
      </c>
      <c r="G24" s="7">
        <v>1445700.2425479137</v>
      </c>
      <c r="H24" s="7">
        <v>1074958.923357931</v>
      </c>
    </row>
    <row r="25" spans="2:8" x14ac:dyDescent="0.25">
      <c r="B25" s="11">
        <v>13</v>
      </c>
      <c r="C25" s="11">
        <v>77</v>
      </c>
      <c r="D25" s="7">
        <v>1445700.2425479137</v>
      </c>
      <c r="E25" s="7">
        <v>101199.01697835397</v>
      </c>
      <c r="F25" s="7">
        <v>53795.552969851902</v>
      </c>
      <c r="G25" s="7">
        <v>1493103.7065564157</v>
      </c>
      <c r="H25" s="7">
        <v>1083127.8517004743</v>
      </c>
    </row>
    <row r="26" spans="2:8" x14ac:dyDescent="0.25">
      <c r="B26" s="11">
        <v>14</v>
      </c>
      <c r="C26" s="11">
        <v>78</v>
      </c>
      <c r="D26" s="7">
        <v>1493103.7065564157</v>
      </c>
      <c r="E26" s="7">
        <v>104517.25945894911</v>
      </c>
      <c r="F26" s="7">
        <v>55140.441794098195</v>
      </c>
      <c r="G26" s="7">
        <v>1542480.5242212666</v>
      </c>
      <c r="H26" s="7">
        <v>1091655.4159214708</v>
      </c>
    </row>
    <row r="27" spans="2:8" x14ac:dyDescent="0.25">
      <c r="B27" s="11">
        <v>15</v>
      </c>
      <c r="C27" s="11">
        <v>79</v>
      </c>
      <c r="D27" s="7">
        <v>1542480.5242212666</v>
      </c>
      <c r="E27" s="7">
        <v>107973.63669548868</v>
      </c>
      <c r="F27" s="7">
        <v>56518.952838950645</v>
      </c>
      <c r="G27" s="7">
        <v>1593935.2080778049</v>
      </c>
      <c r="H27" s="7">
        <v>1100557.3610107063</v>
      </c>
    </row>
    <row r="28" spans="2:8" x14ac:dyDescent="0.25">
      <c r="B28" s="11">
        <v>16</v>
      </c>
      <c r="C28" s="11">
        <v>80</v>
      </c>
      <c r="D28" s="7">
        <v>1593935.2080778049</v>
      </c>
      <c r="E28" s="7">
        <v>111575.46456544635</v>
      </c>
      <c r="F28" s="7">
        <v>57931.926659924422</v>
      </c>
      <c r="G28" s="7">
        <v>1647578.7459833268</v>
      </c>
      <c r="H28" s="7">
        <v>1109850.1232014203</v>
      </c>
    </row>
    <row r="29" spans="2:8" x14ac:dyDescent="0.25">
      <c r="B29" s="11">
        <v>17</v>
      </c>
      <c r="C29" s="11">
        <v>81</v>
      </c>
      <c r="D29" s="7">
        <v>1647578.7459833268</v>
      </c>
      <c r="E29" s="7">
        <v>115330.51221883288</v>
      </c>
      <c r="F29" s="7">
        <v>59380.224826422527</v>
      </c>
      <c r="G29" s="7">
        <v>1703529.0333757373</v>
      </c>
      <c r="H29" s="7">
        <v>1119550.8603175804</v>
      </c>
    </row>
    <row r="30" spans="2:8" x14ac:dyDescent="0.25">
      <c r="B30" s="11">
        <v>18</v>
      </c>
      <c r="C30" s="11">
        <v>82</v>
      </c>
      <c r="D30" s="7">
        <v>1703529.0333757373</v>
      </c>
      <c r="E30" s="7">
        <v>119247.03233630162</v>
      </c>
      <c r="F30" s="7">
        <v>60864.730447083079</v>
      </c>
      <c r="G30" s="7">
        <v>1761911.3352649559</v>
      </c>
      <c r="H30" s="7">
        <v>1129677.4834534742</v>
      </c>
    </row>
    <row r="31" spans="2:8" x14ac:dyDescent="0.25">
      <c r="B31" s="11">
        <v>19</v>
      </c>
      <c r="C31" s="11">
        <v>83</v>
      </c>
      <c r="D31" s="7">
        <v>1761911.3352649559</v>
      </c>
      <c r="E31" s="7">
        <v>123333.79346854692</v>
      </c>
      <c r="F31" s="7">
        <v>62386.348708260157</v>
      </c>
      <c r="G31" s="7">
        <v>1822858.7800252428</v>
      </c>
      <c r="H31" s="7">
        <v>1140248.6900441146</v>
      </c>
    </row>
    <row r="32" spans="2:8" x14ac:dyDescent="0.25">
      <c r="B32" s="11">
        <v>20</v>
      </c>
      <c r="C32" s="11">
        <v>84</v>
      </c>
      <c r="D32" s="7">
        <v>1822858.7800252428</v>
      </c>
      <c r="E32" s="7">
        <v>127600.11460176701</v>
      </c>
      <c r="F32" s="7">
        <v>63946.007425966665</v>
      </c>
      <c r="G32" s="7">
        <v>1886512.8872010433</v>
      </c>
      <c r="H32" s="7">
        <v>1151283.9983875151</v>
      </c>
    </row>
    <row r="33" spans="2:8" x14ac:dyDescent="0.25">
      <c r="B33" s="11">
        <v>21</v>
      </c>
      <c r="C33" s="11">
        <v>85</v>
      </c>
      <c r="D33" s="7">
        <v>1886512.8872010433</v>
      </c>
      <c r="E33" s="7">
        <v>132055.90210407306</v>
      </c>
      <c r="F33" s="7">
        <v>65544.657611615825</v>
      </c>
      <c r="G33" s="7">
        <v>1953024.1316935008</v>
      </c>
      <c r="H33" s="7">
        <v>1162803.7836825768</v>
      </c>
    </row>
    <row r="34" spans="2:8" x14ac:dyDescent="0.25">
      <c r="B34" s="11">
        <v>22</v>
      </c>
      <c r="C34" s="11">
        <v>86</v>
      </c>
      <c r="D34" s="7">
        <v>1953024.1316935008</v>
      </c>
      <c r="E34" s="7">
        <v>136711.68921854507</v>
      </c>
      <c r="F34" s="7">
        <v>67183.274051906206</v>
      </c>
      <c r="G34" s="7">
        <v>2022552.5468601396</v>
      </c>
      <c r="H34" s="7">
        <v>1174829.315649129</v>
      </c>
    </row>
    <row r="35" spans="2:8" x14ac:dyDescent="0.25">
      <c r="B35" s="11">
        <v>23</v>
      </c>
      <c r="C35" s="11">
        <v>87</v>
      </c>
      <c r="D35" s="7">
        <v>2022552.5468601396</v>
      </c>
      <c r="E35" s="7">
        <v>141578.67828020977</v>
      </c>
      <c r="F35" s="7">
        <v>68862.855903203861</v>
      </c>
      <c r="G35" s="7">
        <v>2095268.3692371456</v>
      </c>
      <c r="H35" s="7">
        <v>1187382.7977995786</v>
      </c>
    </row>
    <row r="36" spans="2:8" x14ac:dyDescent="0.25">
      <c r="B36" s="11">
        <v>24</v>
      </c>
      <c r="C36" s="11">
        <v>88</v>
      </c>
      <c r="D36" s="7">
        <v>2095268.3692371456</v>
      </c>
      <c r="E36" s="7">
        <v>146668.78584660022</v>
      </c>
      <c r="F36" s="7">
        <v>70584.427300783966</v>
      </c>
      <c r="G36" s="7">
        <v>2171352.7277829624</v>
      </c>
      <c r="H36" s="7">
        <v>1200487.4084346825</v>
      </c>
    </row>
    <row r="37" spans="2:8" x14ac:dyDescent="0.25">
      <c r="B37" s="11">
        <v>25</v>
      </c>
      <c r="C37" s="11">
        <v>89</v>
      </c>
      <c r="D37" s="7">
        <v>2171352.7277829624</v>
      </c>
      <c r="E37" s="7">
        <v>151994.69094480737</v>
      </c>
      <c r="F37" s="7">
        <v>72349.037983303555</v>
      </c>
      <c r="G37" s="7">
        <v>2250998.3807444666</v>
      </c>
      <c r="H37" s="7">
        <v>1214167.3434391324</v>
      </c>
    </row>
    <row r="38" spans="2:8" x14ac:dyDescent="0.25">
      <c r="B38" s="11">
        <v>26</v>
      </c>
      <c r="C38" s="11">
        <v>90</v>
      </c>
      <c r="D38" s="7">
        <v>2250998.3807444666</v>
      </c>
      <c r="E38" s="7">
        <v>157569.88665211268</v>
      </c>
      <c r="F38" s="7">
        <v>74157.763932886141</v>
      </c>
      <c r="G38" s="7">
        <v>2334410.5034636934</v>
      </c>
      <c r="H38" s="7">
        <v>1228447.8609559727</v>
      </c>
    </row>
    <row r="39" spans="2:8" x14ac:dyDescent="0.25">
      <c r="B39" s="11">
        <v>27</v>
      </c>
      <c r="C39" s="11">
        <v>91</v>
      </c>
      <c r="D39" s="7">
        <v>2334410.5034636934</v>
      </c>
      <c r="E39" s="7">
        <v>163408.73524245856</v>
      </c>
      <c r="F39" s="7">
        <v>76011.708031208284</v>
      </c>
      <c r="G39" s="7">
        <v>2421807.5306749437</v>
      </c>
      <c r="H39" s="7">
        <v>1243355.3280223324</v>
      </c>
    </row>
    <row r="40" spans="2:8" x14ac:dyDescent="0.25">
      <c r="B40" s="11">
        <v>28</v>
      </c>
      <c r="C40" s="11">
        <v>92</v>
      </c>
      <c r="D40" s="7">
        <v>2421807.5306749437</v>
      </c>
      <c r="E40" s="7">
        <v>169526.52714724609</v>
      </c>
      <c r="F40" s="7">
        <v>77912.00073198849</v>
      </c>
      <c r="G40" s="7">
        <v>2513422.0570902014</v>
      </c>
      <c r="H40" s="7">
        <v>1258917.2692525813</v>
      </c>
    </row>
    <row r="41" spans="2:8" x14ac:dyDescent="0.25">
      <c r="B41" s="11">
        <v>29</v>
      </c>
      <c r="C41" s="11">
        <v>93</v>
      </c>
      <c r="D41" s="7">
        <v>2513422.0570902014</v>
      </c>
      <c r="E41" s="7">
        <v>175939.54399631411</v>
      </c>
      <c r="F41" s="7">
        <v>79859.800750288196</v>
      </c>
      <c r="G41" s="7">
        <v>2609501.8003362273</v>
      </c>
      <c r="H41" s="7">
        <v>1275162.4176587921</v>
      </c>
    </row>
    <row r="42" spans="2:8" x14ac:dyDescent="0.25">
      <c r="B42" s="11">
        <v>30</v>
      </c>
      <c r="C42" s="11">
        <v>94</v>
      </c>
      <c r="D42" s="7">
        <v>2609501.8003362273</v>
      </c>
      <c r="E42" s="7">
        <v>182665.12602353594</v>
      </c>
      <c r="F42" s="7">
        <v>81856.295769045406</v>
      </c>
      <c r="G42" s="7">
        <v>2710310.6305907178</v>
      </c>
      <c r="H42" s="7">
        <v>1292120.767702349</v>
      </c>
    </row>
    <row r="43" spans="2:8" x14ac:dyDescent="0.25">
      <c r="B43" s="11"/>
      <c r="C43" s="11"/>
      <c r="D43" s="7"/>
      <c r="E43" s="7"/>
      <c r="F43" s="7"/>
      <c r="G43" s="7"/>
      <c r="H43" s="7"/>
    </row>
    <row r="44" spans="2:8" x14ac:dyDescent="0.25">
      <c r="B44" s="11"/>
      <c r="C44" s="11"/>
      <c r="D44" s="7"/>
      <c r="E44" s="7"/>
      <c r="F44" s="7"/>
      <c r="G44" s="7"/>
      <c r="H44" s="7"/>
    </row>
    <row r="45" spans="2:8" x14ac:dyDescent="0.25">
      <c r="B45" s="11"/>
      <c r="C45" s="11"/>
      <c r="D45" s="7"/>
      <c r="E45" s="7"/>
      <c r="F45" s="7"/>
      <c r="G45" s="7"/>
      <c r="H45" s="7"/>
    </row>
    <row r="46" spans="2:8" x14ac:dyDescent="0.25">
      <c r="B46" s="11"/>
      <c r="C46" s="11"/>
      <c r="D46" s="7"/>
      <c r="E46" s="7"/>
      <c r="F46" s="7"/>
      <c r="G46" s="7"/>
      <c r="H46" s="7"/>
    </row>
    <row r="47" spans="2:8" x14ac:dyDescent="0.25">
      <c r="B47" s="11"/>
      <c r="C47" s="11"/>
      <c r="D47" s="7"/>
      <c r="E47" s="7"/>
      <c r="F47" s="7"/>
      <c r="G47" s="7"/>
      <c r="H47" s="7"/>
    </row>
    <row r="48" spans="2:8" x14ac:dyDescent="0.25">
      <c r="B48" s="11"/>
      <c r="C48" s="11"/>
      <c r="D48" s="7"/>
      <c r="E48" s="7"/>
      <c r="F48" s="7"/>
      <c r="G48" s="7"/>
      <c r="H48" s="7"/>
    </row>
    <row r="49" spans="2:8" x14ac:dyDescent="0.25">
      <c r="B49" s="11"/>
      <c r="C49" s="11"/>
      <c r="D49" s="7"/>
      <c r="E49" s="7"/>
      <c r="F49" s="7"/>
      <c r="G49" s="7"/>
      <c r="H49" s="7"/>
    </row>
    <row r="50" spans="2:8" x14ac:dyDescent="0.25">
      <c r="B50" s="11"/>
      <c r="C50" s="11"/>
      <c r="D50" s="7"/>
      <c r="E50" s="7"/>
      <c r="F50" s="7"/>
      <c r="G50" s="7"/>
      <c r="H50" s="7"/>
    </row>
    <row r="51" spans="2:8" x14ac:dyDescent="0.25">
      <c r="B51" s="11"/>
      <c r="C51" s="11"/>
      <c r="D51" s="7"/>
      <c r="E51" s="7"/>
      <c r="F51" s="7"/>
      <c r="G51" s="7"/>
      <c r="H51" s="7"/>
    </row>
    <row r="52" spans="2:8" x14ac:dyDescent="0.25">
      <c r="B52" s="11"/>
      <c r="C52" s="11"/>
      <c r="D52" s="7"/>
      <c r="E52" s="7"/>
      <c r="F52" s="7"/>
      <c r="G52" s="7"/>
      <c r="H52" s="7"/>
    </row>
    <row r="53" spans="2:8" x14ac:dyDescent="0.25">
      <c r="B53" s="11"/>
      <c r="C53" s="11"/>
      <c r="D53" s="7"/>
      <c r="E53" s="7"/>
      <c r="F53" s="7"/>
      <c r="G53" s="7"/>
      <c r="H53" s="7"/>
    </row>
    <row r="54" spans="2:8" x14ac:dyDescent="0.25">
      <c r="B54" s="11"/>
      <c r="C54" s="11"/>
      <c r="D54" s="7"/>
      <c r="E54" s="7"/>
      <c r="F54" s="7"/>
      <c r="G54" s="7"/>
      <c r="H54" s="7"/>
    </row>
    <row r="55" spans="2:8" x14ac:dyDescent="0.25">
      <c r="B55" s="11"/>
      <c r="C55" s="11"/>
      <c r="D55" s="7"/>
      <c r="E55" s="7"/>
      <c r="F55" s="7"/>
      <c r="G55" s="7"/>
      <c r="H55" s="7"/>
    </row>
    <row r="56" spans="2:8" x14ac:dyDescent="0.25">
      <c r="B56" s="11"/>
      <c r="C56" s="11"/>
      <c r="D56" s="7"/>
      <c r="E56" s="7"/>
      <c r="F56" s="7"/>
      <c r="G56" s="7"/>
      <c r="H56" s="7"/>
    </row>
    <row r="57" spans="2:8" x14ac:dyDescent="0.25">
      <c r="B57" s="11"/>
      <c r="C57" s="11"/>
      <c r="D57" s="7"/>
      <c r="E57" s="7"/>
      <c r="F57" s="7"/>
      <c r="G57" s="7"/>
      <c r="H57" s="7"/>
    </row>
    <row r="58" spans="2:8" x14ac:dyDescent="0.25">
      <c r="B58" s="11"/>
      <c r="C58" s="11"/>
      <c r="D58" s="7"/>
      <c r="E58" s="7"/>
      <c r="F58" s="7"/>
      <c r="G58" s="7"/>
      <c r="H58" s="7"/>
    </row>
    <row r="59" spans="2:8" x14ac:dyDescent="0.25">
      <c r="B59" s="11"/>
      <c r="C59" s="11"/>
      <c r="D59" s="7"/>
      <c r="E59" s="7"/>
      <c r="F59" s="7"/>
      <c r="G59" s="7"/>
      <c r="H59" s="7"/>
    </row>
    <row r="60" spans="2:8" x14ac:dyDescent="0.25">
      <c r="B60" s="11"/>
      <c r="C60" s="11"/>
      <c r="D60" s="7"/>
      <c r="E60" s="7"/>
      <c r="F60" s="7"/>
      <c r="G60" s="7"/>
      <c r="H60" s="7"/>
    </row>
    <row r="61" spans="2:8" x14ac:dyDescent="0.25">
      <c r="B61" s="11"/>
      <c r="C61" s="11"/>
      <c r="D61" s="7"/>
      <c r="E61" s="7"/>
      <c r="F61" s="7"/>
      <c r="G61" s="7"/>
      <c r="H61" s="7"/>
    </row>
    <row r="62" spans="2:8" x14ac:dyDescent="0.25">
      <c r="B62" s="11"/>
      <c r="C62" s="11"/>
      <c r="D62" s="7"/>
      <c r="E62" s="7"/>
      <c r="F62" s="7"/>
      <c r="G62" s="7"/>
      <c r="H62" s="7"/>
    </row>
    <row r="63" spans="2:8" x14ac:dyDescent="0.25">
      <c r="B63" s="11"/>
      <c r="C63" s="11"/>
      <c r="D63" s="7"/>
      <c r="E63" s="7"/>
      <c r="F63" s="7"/>
      <c r="G63" s="7"/>
      <c r="H63" s="7"/>
    </row>
    <row r="64" spans="2:8" x14ac:dyDescent="0.25">
      <c r="B64" s="11"/>
      <c r="C64" s="11"/>
      <c r="D64" s="7"/>
      <c r="E64" s="7"/>
      <c r="F64" s="7"/>
      <c r="G64" s="7"/>
      <c r="H64" s="7"/>
    </row>
    <row r="65" spans="2:8" x14ac:dyDescent="0.25">
      <c r="B65" s="11"/>
      <c r="C65" s="11"/>
      <c r="D65" s="7"/>
      <c r="E65" s="7"/>
      <c r="F65" s="7"/>
      <c r="G65" s="7"/>
      <c r="H65" s="7"/>
    </row>
    <row r="66" spans="2:8" x14ac:dyDescent="0.25">
      <c r="B66" s="11"/>
      <c r="C66" s="11"/>
      <c r="D66" s="7"/>
      <c r="E66" s="7"/>
      <c r="F66" s="7"/>
      <c r="G66" s="7"/>
      <c r="H66" s="7"/>
    </row>
    <row r="67" spans="2:8" x14ac:dyDescent="0.25">
      <c r="B67" s="11"/>
      <c r="C67" s="11"/>
      <c r="D67" s="7"/>
      <c r="E67" s="7"/>
      <c r="F67" s="7"/>
      <c r="G67" s="7"/>
      <c r="H67" s="7"/>
    </row>
    <row r="68" spans="2:8" x14ac:dyDescent="0.25">
      <c r="B68" s="11"/>
      <c r="C68" s="11"/>
      <c r="D68" s="7"/>
      <c r="E68" s="7"/>
      <c r="F68" s="7"/>
      <c r="G68" s="7"/>
      <c r="H68" s="7"/>
    </row>
    <row r="69" spans="2:8" x14ac:dyDescent="0.25">
      <c r="B69" s="11"/>
      <c r="C69" s="11"/>
      <c r="D69" s="7"/>
      <c r="E69" s="7"/>
      <c r="F69" s="7"/>
      <c r="G69" s="7"/>
      <c r="H69" s="7"/>
    </row>
    <row r="70" spans="2:8" x14ac:dyDescent="0.25">
      <c r="B70" s="11"/>
      <c r="C70" s="11"/>
      <c r="D70" s="7"/>
      <c r="E70" s="7"/>
      <c r="F70" s="7"/>
      <c r="G70" s="7"/>
      <c r="H70" s="7"/>
    </row>
    <row r="71" spans="2:8" x14ac:dyDescent="0.25">
      <c r="B71" s="11"/>
      <c r="C71" s="11"/>
      <c r="D71" s="7"/>
      <c r="E71" s="7"/>
      <c r="F71" s="7"/>
      <c r="G71" s="7"/>
      <c r="H71" s="7"/>
    </row>
    <row r="72" spans="2:8" x14ac:dyDescent="0.25">
      <c r="B72" s="11"/>
      <c r="C72" s="11"/>
      <c r="D72" s="7"/>
      <c r="E72" s="7"/>
      <c r="F72" s="7"/>
      <c r="G72" s="7"/>
      <c r="H72" s="7"/>
    </row>
  </sheetData>
  <conditionalFormatting sqref="F9">
    <cfRule type="expression" dxfId="1" priority="1">
      <formula>F8&gt;0</formula>
    </cfRule>
    <cfRule type="expression" dxfId="0" priority="2">
      <formula>F8&lt;=0</formula>
    </cfRule>
  </conditionalFormatting>
  <hyperlinks>
    <hyperlink ref="K6" r:id="rId1" xr:uid="{694B6957-9B94-49DE-9ECE-556777D74014}"/>
    <hyperlink ref="K10" location="'Sheet1'!$C$5" display="4% Rule Retirement Calculator - Traditional formulas" xr:uid="{285EE853-E117-4886-B54F-16E0CDDAF2B5}"/>
    <hyperlink ref="K11" location="'Sheet2'!$C$5" display="4% Rule Retirement Calculator - Hybrid approach" xr:uid="{42A7DFD2-7F7C-4448-ABA6-B9AE54D49BE2}"/>
    <hyperlink ref="K13" location="'Sheet4'!$C$5" display="4% Rule Retirement Calculator - Instructions" xr:uid="{1DE8E16F-2E20-444B-8352-BCB78815D5AC}"/>
  </hyperlinks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ADF536-FA5A-4AEA-83D1-1D8792D7EE33}">
  <sheetPr codeName="Sheet4"/>
  <dimension ref="B2:K28"/>
  <sheetViews>
    <sheetView showGridLines="0" workbookViewId="0">
      <selection activeCell="B4" sqref="B4"/>
    </sheetView>
  </sheetViews>
  <sheetFormatPr defaultRowHeight="15" x14ac:dyDescent="0.25"/>
  <cols>
    <col min="2" max="10" width="10.7109375" customWidth="1"/>
  </cols>
  <sheetData>
    <row r="2" spans="2:11" ht="15.75" x14ac:dyDescent="0.25">
      <c r="B2" s="3" t="s">
        <v>24</v>
      </c>
    </row>
    <row r="4" spans="2:11" x14ac:dyDescent="0.25">
      <c r="B4" s="14" t="s">
        <v>25</v>
      </c>
    </row>
    <row r="5" spans="2:11" x14ac:dyDescent="0.25">
      <c r="B5" t="s">
        <v>38</v>
      </c>
    </row>
    <row r="6" spans="2:11" x14ac:dyDescent="0.25">
      <c r="B6" t="s">
        <v>26</v>
      </c>
      <c r="K6" s="16" t="s">
        <v>41</v>
      </c>
    </row>
    <row r="7" spans="2:11" x14ac:dyDescent="0.25">
      <c r="B7" t="s">
        <v>39</v>
      </c>
    </row>
    <row r="8" spans="2:11" x14ac:dyDescent="0.25">
      <c r="B8" t="s">
        <v>27</v>
      </c>
    </row>
    <row r="10" spans="2:11" x14ac:dyDescent="0.25">
      <c r="K10" s="16" t="s">
        <v>20</v>
      </c>
    </row>
    <row r="11" spans="2:11" x14ac:dyDescent="0.25">
      <c r="B11" s="14" t="s">
        <v>28</v>
      </c>
      <c r="K11" s="16" t="s">
        <v>21</v>
      </c>
    </row>
    <row r="12" spans="2:11" x14ac:dyDescent="0.25">
      <c r="B12" t="s">
        <v>29</v>
      </c>
      <c r="K12" s="16" t="s">
        <v>22</v>
      </c>
    </row>
    <row r="13" spans="2:11" x14ac:dyDescent="0.25">
      <c r="B13" t="s">
        <v>30</v>
      </c>
      <c r="K13" t="s">
        <v>24</v>
      </c>
    </row>
    <row r="14" spans="2:11" x14ac:dyDescent="0.25">
      <c r="B14" t="s">
        <v>31</v>
      </c>
    </row>
    <row r="15" spans="2:11" x14ac:dyDescent="0.25">
      <c r="B15" t="s">
        <v>33</v>
      </c>
    </row>
    <row r="16" spans="2:11" x14ac:dyDescent="0.25">
      <c r="B16" t="s">
        <v>32</v>
      </c>
    </row>
    <row r="18" spans="2:4" x14ac:dyDescent="0.25">
      <c r="B18" s="14" t="s">
        <v>35</v>
      </c>
    </row>
    <row r="19" spans="2:4" x14ac:dyDescent="0.25">
      <c r="B19" t="s">
        <v>40</v>
      </c>
    </row>
    <row r="21" spans="2:4" x14ac:dyDescent="0.25">
      <c r="B21" t="s">
        <v>34</v>
      </c>
      <c r="D21" s="1">
        <v>60000</v>
      </c>
    </row>
    <row r="22" spans="2:4" x14ac:dyDescent="0.25">
      <c r="B22" t="s">
        <v>36</v>
      </c>
      <c r="D22" s="1">
        <f>D21*25</f>
        <v>1500000</v>
      </c>
    </row>
    <row r="24" spans="2:4" x14ac:dyDescent="0.25">
      <c r="B24" t="s">
        <v>37</v>
      </c>
    </row>
    <row r="26" spans="2:4" x14ac:dyDescent="0.25">
      <c r="B26" t="s">
        <v>34</v>
      </c>
      <c r="D26" s="1">
        <v>60000</v>
      </c>
    </row>
    <row r="27" spans="2:4" x14ac:dyDescent="0.25">
      <c r="B27" t="s">
        <v>12</v>
      </c>
      <c r="D27" s="15">
        <v>4.4999999999999998E-2</v>
      </c>
    </row>
    <row r="28" spans="2:4" x14ac:dyDescent="0.25">
      <c r="B28" t="s">
        <v>36</v>
      </c>
      <c r="D28" s="1">
        <f>D26/D27</f>
        <v>1333333.3333333335</v>
      </c>
    </row>
  </sheetData>
  <hyperlinks>
    <hyperlink ref="K6" r:id="rId1" xr:uid="{18F7BECD-025B-436B-84EC-5460CDF2854E}"/>
    <hyperlink ref="K10" location="'Sheet1'!$C$5" display="4% Rule Retirement Calculator - Traditional formulas" xr:uid="{02609B55-76A4-4A9D-A58A-35FD708D9149}"/>
    <hyperlink ref="K11" location="'Sheet2'!$C$5" display="4% Rule Retirement Calculator - Hybrid approach" xr:uid="{F5C5508F-115E-4AFE-A26A-AC90FE698A88}"/>
    <hyperlink ref="K12" location="'Sheet3'!$C$5" display="4% Rule Retirement Calculator - Single formula" xr:uid="{77F57A9C-EC56-48BE-B448-F0CAC9118198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Sheet2</vt:lpstr>
      <vt:lpstr>Sheet3</vt:lpstr>
      <vt:lpstr>Sheet4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</dc:creator>
  <cp:lastModifiedBy>Dave Bruns</cp:lastModifiedBy>
  <dcterms:created xsi:type="dcterms:W3CDTF">2025-09-26T17:40:57Z</dcterms:created>
  <dcterms:modified xsi:type="dcterms:W3CDTF">2025-10-30T23:19:55Z</dcterms:modified>
</cp:coreProperties>
</file>